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dzi\EKOTEH BUVE\Objekti\Rimi Elkor\"/>
    </mc:Choice>
  </mc:AlternateContent>
  <xr:revisionPtr revIDLastSave="0" documentId="13_ncr:1_{91A1D6F0-2BE7-45A1-B4C6-67683AC57676}" xr6:coauthVersionLast="47" xr6:coauthVersionMax="47" xr10:uidLastSave="{00000000-0000-0000-0000-000000000000}"/>
  <bookViews>
    <workbookView xWindow="-108" yWindow="-108" windowWidth="23256" windowHeight="12456" tabRatio="934" activeTab="1" xr2:uid="{00000000-000D-0000-FFFF-FFFF00000000}"/>
  </bookViews>
  <sheets>
    <sheet name="BUV_KOPT" sheetId="1" r:id="rId1"/>
    <sheet name="KOPS" sheetId="2" r:id="rId2"/>
    <sheet name="BL" sheetId="3" r:id="rId3"/>
    <sheet name="Dem" sheetId="19" r:id="rId4"/>
    <sheet name="Sie" sheetId="5" r:id="rId5"/>
    <sheet name="Grī" sheetId="4" r:id="rId6"/>
    <sheet name="Grie" sheetId="6" r:id="rId7"/>
    <sheet name="Du" sheetId="7" r:id="rId8"/>
    <sheet name="UATS" sheetId="8" r:id="rId9"/>
    <sheet name="ESS-CI" sheetId="9" r:id="rId10"/>
    <sheet name="SP" sheetId="10" r:id="rId11"/>
    <sheet name="EL" sheetId="11" r:id="rId12"/>
    <sheet name="Vē" sheetId="12" r:id="rId13"/>
    <sheet name="Kond" sheetId="13" r:id="rId14"/>
    <sheet name="Apk" sheetId="14" r:id="rId15"/>
    <sheet name="ŪK" sheetId="15" r:id="rId16"/>
    <sheet name="Cd" sheetId="16" r:id="rId17"/>
    <sheet name="BIS" sheetId="17" r:id="rId18"/>
    <sheet name="EDLUS" sheetId="18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7" l="1"/>
  <c r="H20" i="7"/>
  <c r="H21" i="7"/>
  <c r="K21" i="7" s="1"/>
  <c r="H22" i="7"/>
  <c r="H23" i="7"/>
  <c r="K23" i="7" s="1"/>
  <c r="H24" i="7"/>
  <c r="K24" i="7" s="1"/>
  <c r="H25" i="7"/>
  <c r="H18" i="7"/>
  <c r="H26" i="6"/>
  <c r="H27" i="6"/>
  <c r="H28" i="6"/>
  <c r="H29" i="6"/>
  <c r="H30" i="6"/>
  <c r="H31" i="6"/>
  <c r="H25" i="6"/>
  <c r="H19" i="4"/>
  <c r="H20" i="4"/>
  <c r="H21" i="4"/>
  <c r="H22" i="4"/>
  <c r="H23" i="4"/>
  <c r="H24" i="4"/>
  <c r="H18" i="4"/>
  <c r="O27" i="19"/>
  <c r="K22" i="4"/>
  <c r="L22" i="4"/>
  <c r="N22" i="4"/>
  <c r="O22" i="4"/>
  <c r="L23" i="4"/>
  <c r="N23" i="4"/>
  <c r="O23" i="4"/>
  <c r="L24" i="4"/>
  <c r="N24" i="4"/>
  <c r="O24" i="4"/>
  <c r="L25" i="4"/>
  <c r="N25" i="4"/>
  <c r="O25" i="4"/>
  <c r="L19" i="4"/>
  <c r="N19" i="4"/>
  <c r="O19" i="4"/>
  <c r="L20" i="4"/>
  <c r="N20" i="4"/>
  <c r="O20" i="4"/>
  <c r="L21" i="4"/>
  <c r="N21" i="4"/>
  <c r="O21" i="4"/>
  <c r="H25" i="4"/>
  <c r="K25" i="4" s="1"/>
  <c r="K24" i="4"/>
  <c r="K23" i="4"/>
  <c r="L21" i="7"/>
  <c r="N21" i="7"/>
  <c r="O21" i="7"/>
  <c r="O25" i="7"/>
  <c r="N25" i="7"/>
  <c r="L25" i="7"/>
  <c r="M25" i="7"/>
  <c r="K22" i="7"/>
  <c r="L22" i="7"/>
  <c r="N22" i="7"/>
  <c r="O22" i="7"/>
  <c r="L23" i="7"/>
  <c r="N23" i="7"/>
  <c r="O23" i="7"/>
  <c r="L24" i="7"/>
  <c r="N24" i="7"/>
  <c r="O24" i="7"/>
  <c r="H26" i="7"/>
  <c r="K26" i="7" s="1"/>
  <c r="L26" i="7"/>
  <c r="N26" i="7"/>
  <c r="O26" i="7"/>
  <c r="O22" i="19"/>
  <c r="O23" i="19"/>
  <c r="L22" i="19"/>
  <c r="L23" i="19"/>
  <c r="H22" i="19"/>
  <c r="M22" i="19" s="1"/>
  <c r="P22" i="19" s="1"/>
  <c r="H23" i="19"/>
  <c r="M23" i="19" s="1"/>
  <c r="P23" i="19" s="1"/>
  <c r="H21" i="19"/>
  <c r="K21" i="19" s="1"/>
  <c r="O19" i="19"/>
  <c r="O20" i="19"/>
  <c r="N19" i="19"/>
  <c r="N20" i="19"/>
  <c r="M19" i="19"/>
  <c r="P19" i="19" s="1"/>
  <c r="M20" i="19"/>
  <c r="P20" i="19" s="1"/>
  <c r="L19" i="19"/>
  <c r="L20" i="19"/>
  <c r="K19" i="19"/>
  <c r="H19" i="19"/>
  <c r="H20" i="19"/>
  <c r="K20" i="19" s="1"/>
  <c r="H26" i="19"/>
  <c r="M26" i="19" s="1"/>
  <c r="N27" i="19"/>
  <c r="L27" i="19"/>
  <c r="H27" i="19"/>
  <c r="M27" i="19" s="1"/>
  <c r="O26" i="19"/>
  <c r="N26" i="19"/>
  <c r="L26" i="19"/>
  <c r="O25" i="19"/>
  <c r="N25" i="19"/>
  <c r="L25" i="19"/>
  <c r="H25" i="19"/>
  <c r="M25" i="19" s="1"/>
  <c r="O24" i="19"/>
  <c r="N24" i="19"/>
  <c r="L24" i="19"/>
  <c r="H24" i="19"/>
  <c r="M24" i="19" s="1"/>
  <c r="P24" i="19" s="1"/>
  <c r="O21" i="19"/>
  <c r="N21" i="19"/>
  <c r="L21" i="19"/>
  <c r="O18" i="19"/>
  <c r="N18" i="19"/>
  <c r="L18" i="19"/>
  <c r="H18" i="19"/>
  <c r="K18" i="19" s="1"/>
  <c r="O17" i="19"/>
  <c r="N17" i="19"/>
  <c r="L17" i="19"/>
  <c r="H17" i="19"/>
  <c r="M17" i="19" s="1"/>
  <c r="M19" i="4"/>
  <c r="M20" i="4"/>
  <c r="M21" i="4"/>
  <c r="H26" i="4"/>
  <c r="H27" i="4"/>
  <c r="H28" i="4"/>
  <c r="H29" i="4"/>
  <c r="P21" i="4" l="1"/>
  <c r="K22" i="19"/>
  <c r="K23" i="19"/>
  <c r="M24" i="4"/>
  <c r="P24" i="4" s="1"/>
  <c r="P19" i="4"/>
  <c r="M23" i="4"/>
  <c r="P23" i="4" s="1"/>
  <c r="M25" i="4"/>
  <c r="P25" i="4" s="1"/>
  <c r="M22" i="4"/>
  <c r="P22" i="4" s="1"/>
  <c r="P20" i="4"/>
  <c r="M21" i="7"/>
  <c r="P21" i="7" s="1"/>
  <c r="P25" i="7"/>
  <c r="K25" i="7"/>
  <c r="M26" i="7"/>
  <c r="P26" i="7" s="1"/>
  <c r="M23" i="7"/>
  <c r="P23" i="7" s="1"/>
  <c r="M24" i="7"/>
  <c r="P24" i="7" s="1"/>
  <c r="M22" i="7"/>
  <c r="P22" i="7" s="1"/>
  <c r="P27" i="19"/>
  <c r="P26" i="19"/>
  <c r="P25" i="19"/>
  <c r="K25" i="19"/>
  <c r="K24" i="19"/>
  <c r="M21" i="19"/>
  <c r="P21" i="19" s="1"/>
  <c r="O28" i="19"/>
  <c r="G17" i="2" s="1"/>
  <c r="M18" i="19"/>
  <c r="P18" i="19" s="1"/>
  <c r="L28" i="19"/>
  <c r="H17" i="2" s="1"/>
  <c r="N28" i="19"/>
  <c r="F17" i="2" s="1"/>
  <c r="P17" i="19"/>
  <c r="K26" i="19"/>
  <c r="K17" i="19"/>
  <c r="K27" i="19"/>
  <c r="L28" i="6"/>
  <c r="N28" i="6"/>
  <c r="O28" i="6"/>
  <c r="K28" i="6"/>
  <c r="M26" i="6"/>
  <c r="L26" i="6"/>
  <c r="N26" i="6"/>
  <c r="O26" i="6"/>
  <c r="M27" i="6"/>
  <c r="L27" i="6"/>
  <c r="N27" i="6"/>
  <c r="O27" i="6"/>
  <c r="K29" i="6"/>
  <c r="L29" i="6"/>
  <c r="M29" i="6"/>
  <c r="N29" i="6"/>
  <c r="O29" i="6"/>
  <c r="N21" i="6"/>
  <c r="P21" i="6" s="1"/>
  <c r="N22" i="6"/>
  <c r="P22" i="6" s="1"/>
  <c r="N23" i="6"/>
  <c r="P23" i="6" s="1"/>
  <c r="N24" i="6"/>
  <c r="P24" i="6" s="1"/>
  <c r="K21" i="6"/>
  <c r="K22" i="6"/>
  <c r="K23" i="6"/>
  <c r="K24" i="6"/>
  <c r="N28" i="4"/>
  <c r="L29" i="4"/>
  <c r="N29" i="4"/>
  <c r="O29" i="4"/>
  <c r="M28" i="19" l="1"/>
  <c r="E17" i="2" s="1"/>
  <c r="D17" i="2" s="1"/>
  <c r="P28" i="19"/>
  <c r="D11" i="19" s="1"/>
  <c r="M28" i="6"/>
  <c r="P28" i="6" s="1"/>
  <c r="P26" i="6"/>
  <c r="K26" i="6"/>
  <c r="K27" i="6"/>
  <c r="P27" i="6"/>
  <c r="P29" i="6"/>
  <c r="M29" i="4" l="1"/>
  <c r="P29" i="4" s="1"/>
  <c r="K29" i="4" l="1"/>
  <c r="O17" i="18" l="1"/>
  <c r="O19" i="18" s="1"/>
  <c r="G32" i="2" s="1"/>
  <c r="N17" i="18"/>
  <c r="N19" i="18" s="1"/>
  <c r="F32" i="2" s="1"/>
  <c r="L17" i="18"/>
  <c r="L19" i="18" s="1"/>
  <c r="H32" i="2" s="1"/>
  <c r="H17" i="18"/>
  <c r="M17" i="18" s="1"/>
  <c r="M19" i="18" s="1"/>
  <c r="E32" i="2" s="1"/>
  <c r="O17" i="17"/>
  <c r="O19" i="17" s="1"/>
  <c r="G31" i="2" s="1"/>
  <c r="N17" i="17"/>
  <c r="N19" i="17" s="1"/>
  <c r="F31" i="2" s="1"/>
  <c r="L17" i="17"/>
  <c r="L19" i="17" s="1"/>
  <c r="H31" i="2" s="1"/>
  <c r="K17" i="17"/>
  <c r="O17" i="16"/>
  <c r="O19" i="16" s="1"/>
  <c r="G30" i="2" s="1"/>
  <c r="N17" i="16"/>
  <c r="N19" i="16" s="1"/>
  <c r="F30" i="2" s="1"/>
  <c r="L17" i="16"/>
  <c r="L19" i="16" s="1"/>
  <c r="H30" i="2" s="1"/>
  <c r="H17" i="16"/>
  <c r="M17" i="16" s="1"/>
  <c r="M19" i="16" s="1"/>
  <c r="E30" i="2" s="1"/>
  <c r="O18" i="15"/>
  <c r="N18" i="15"/>
  <c r="L18" i="15"/>
  <c r="H18" i="15"/>
  <c r="K18" i="15" s="1"/>
  <c r="O17" i="15"/>
  <c r="N17" i="15"/>
  <c r="L17" i="15"/>
  <c r="H17" i="15"/>
  <c r="K17" i="15" s="1"/>
  <c r="O18" i="14"/>
  <c r="N18" i="14"/>
  <c r="L18" i="14"/>
  <c r="H18" i="14"/>
  <c r="M18" i="14" s="1"/>
  <c r="O17" i="14"/>
  <c r="N17" i="14"/>
  <c r="L17" i="14"/>
  <c r="H17" i="14"/>
  <c r="M17" i="14" s="1"/>
  <c r="O18" i="13"/>
  <c r="N18" i="13"/>
  <c r="L18" i="13"/>
  <c r="H18" i="13"/>
  <c r="M18" i="13" s="1"/>
  <c r="O17" i="13"/>
  <c r="N17" i="13"/>
  <c r="L17" i="13"/>
  <c r="H17" i="13"/>
  <c r="K17" i="13" s="1"/>
  <c r="O18" i="12"/>
  <c r="N18" i="12"/>
  <c r="L18" i="12"/>
  <c r="H18" i="12"/>
  <c r="M18" i="12" s="1"/>
  <c r="O17" i="12"/>
  <c r="N17" i="12"/>
  <c r="L17" i="12"/>
  <c r="H17" i="12"/>
  <c r="M17" i="12" s="1"/>
  <c r="O17" i="11"/>
  <c r="N17" i="11"/>
  <c r="L17" i="11"/>
  <c r="H17" i="11"/>
  <c r="K17" i="11" s="1"/>
  <c r="O17" i="10"/>
  <c r="O19" i="10" s="1"/>
  <c r="G24" i="2" s="1"/>
  <c r="N17" i="10"/>
  <c r="N19" i="10" s="1"/>
  <c r="F24" i="2" s="1"/>
  <c r="L17" i="10"/>
  <c r="L19" i="10" s="1"/>
  <c r="H24" i="2" s="1"/>
  <c r="H17" i="10"/>
  <c r="O17" i="9"/>
  <c r="O19" i="9" s="1"/>
  <c r="G23" i="2" s="1"/>
  <c r="N17" i="9"/>
  <c r="N19" i="9" s="1"/>
  <c r="F23" i="2" s="1"/>
  <c r="L17" i="9"/>
  <c r="L19" i="9" s="1"/>
  <c r="H23" i="2" s="1"/>
  <c r="H17" i="9"/>
  <c r="M17" i="9" s="1"/>
  <c r="O17" i="8"/>
  <c r="O19" i="8" s="1"/>
  <c r="G22" i="2" s="1"/>
  <c r="N17" i="8"/>
  <c r="N19" i="8" s="1"/>
  <c r="F22" i="2" s="1"/>
  <c r="L17" i="8"/>
  <c r="L19" i="8" s="1"/>
  <c r="H22" i="2" s="1"/>
  <c r="H17" i="8"/>
  <c r="M17" i="8" s="1"/>
  <c r="M19" i="8" s="1"/>
  <c r="E22" i="2" s="1"/>
  <c r="O20" i="7"/>
  <c r="N20" i="7"/>
  <c r="L20" i="7"/>
  <c r="K20" i="7"/>
  <c r="O19" i="7"/>
  <c r="N19" i="7"/>
  <c r="L19" i="7"/>
  <c r="M19" i="7"/>
  <c r="O18" i="7"/>
  <c r="N18" i="7"/>
  <c r="L18" i="7"/>
  <c r="M18" i="7"/>
  <c r="O17" i="7"/>
  <c r="N17" i="7"/>
  <c r="L17" i="7"/>
  <c r="H17" i="7"/>
  <c r="M17" i="7" s="1"/>
  <c r="O31" i="6"/>
  <c r="N31" i="6"/>
  <c r="L31" i="6"/>
  <c r="M31" i="6"/>
  <c r="O30" i="6"/>
  <c r="N30" i="6"/>
  <c r="L30" i="6"/>
  <c r="M30" i="6"/>
  <c r="O25" i="6"/>
  <c r="N25" i="6"/>
  <c r="L25" i="6"/>
  <c r="O20" i="6"/>
  <c r="N20" i="6"/>
  <c r="L20" i="6"/>
  <c r="H20" i="6"/>
  <c r="O19" i="6"/>
  <c r="N19" i="6"/>
  <c r="L19" i="6"/>
  <c r="H19" i="6"/>
  <c r="K19" i="6" s="1"/>
  <c r="O18" i="6"/>
  <c r="N18" i="6"/>
  <c r="L18" i="6"/>
  <c r="O17" i="6"/>
  <c r="N17" i="6"/>
  <c r="L17" i="6"/>
  <c r="H17" i="6"/>
  <c r="K17" i="6" s="1"/>
  <c r="O26" i="5"/>
  <c r="N26" i="5"/>
  <c r="L26" i="5"/>
  <c r="H26" i="5"/>
  <c r="M26" i="5" s="1"/>
  <c r="O25" i="5"/>
  <c r="N25" i="5"/>
  <c r="L25" i="5"/>
  <c r="M25" i="5"/>
  <c r="O24" i="5"/>
  <c r="N24" i="5"/>
  <c r="L24" i="5"/>
  <c r="H24" i="5"/>
  <c r="M24" i="5" s="1"/>
  <c r="O23" i="5"/>
  <c r="N23" i="5"/>
  <c r="L23" i="5"/>
  <c r="H23" i="5"/>
  <c r="M23" i="5" s="1"/>
  <c r="O22" i="5"/>
  <c r="N22" i="5"/>
  <c r="L22" i="5"/>
  <c r="H22" i="5"/>
  <c r="M22" i="5" s="1"/>
  <c r="O21" i="5"/>
  <c r="N21" i="5"/>
  <c r="L21" i="5"/>
  <c r="H21" i="5"/>
  <c r="K21" i="5" s="1"/>
  <c r="O20" i="5"/>
  <c r="N20" i="5"/>
  <c r="L20" i="5"/>
  <c r="H20" i="5"/>
  <c r="O19" i="5"/>
  <c r="N19" i="5"/>
  <c r="L19" i="5"/>
  <c r="H19" i="5"/>
  <c r="O18" i="5"/>
  <c r="N18" i="5"/>
  <c r="L18" i="5"/>
  <c r="H18" i="5"/>
  <c r="O17" i="5"/>
  <c r="N17" i="5"/>
  <c r="L17" i="5"/>
  <c r="H17" i="5"/>
  <c r="K17" i="5" s="1"/>
  <c r="O28" i="4"/>
  <c r="L28" i="4"/>
  <c r="K28" i="4"/>
  <c r="O27" i="4"/>
  <c r="N27" i="4"/>
  <c r="L27" i="4"/>
  <c r="O26" i="4"/>
  <c r="N26" i="4"/>
  <c r="L26" i="4"/>
  <c r="K26" i="4"/>
  <c r="K20" i="4"/>
  <c r="O18" i="4"/>
  <c r="N18" i="4"/>
  <c r="L18" i="4"/>
  <c r="K18" i="4"/>
  <c r="O17" i="4"/>
  <c r="N17" i="4"/>
  <c r="L17" i="4"/>
  <c r="H17" i="4"/>
  <c r="K17" i="4" s="1"/>
  <c r="O24" i="3"/>
  <c r="N24" i="3"/>
  <c r="L24" i="3"/>
  <c r="H24" i="3"/>
  <c r="K24" i="3" s="1"/>
  <c r="O23" i="3"/>
  <c r="N23" i="3"/>
  <c r="L23" i="3"/>
  <c r="H23" i="3"/>
  <c r="K23" i="3" s="1"/>
  <c r="O22" i="3"/>
  <c r="N22" i="3"/>
  <c r="L22" i="3"/>
  <c r="H22" i="3"/>
  <c r="O21" i="3"/>
  <c r="N21" i="3"/>
  <c r="L21" i="3"/>
  <c r="H21" i="3"/>
  <c r="M21" i="3" s="1"/>
  <c r="O20" i="3"/>
  <c r="N20" i="3"/>
  <c r="L20" i="3"/>
  <c r="H20" i="3"/>
  <c r="M20" i="3" s="1"/>
  <c r="O19" i="3"/>
  <c r="N19" i="3"/>
  <c r="L19" i="3"/>
  <c r="H19" i="3"/>
  <c r="O18" i="3"/>
  <c r="N18" i="3"/>
  <c r="L18" i="3"/>
  <c r="H18" i="3"/>
  <c r="K18" i="3" s="1"/>
  <c r="O17" i="3"/>
  <c r="N17" i="3"/>
  <c r="L17" i="3"/>
  <c r="H17" i="3"/>
  <c r="M17" i="3" s="1"/>
  <c r="P23" i="5" l="1"/>
  <c r="M18" i="3"/>
  <c r="P18" i="3" s="1"/>
  <c r="P18" i="14"/>
  <c r="M17" i="11"/>
  <c r="P17" i="11" s="1"/>
  <c r="P20" i="3"/>
  <c r="P26" i="5"/>
  <c r="P21" i="3"/>
  <c r="M17" i="15"/>
  <c r="P17" i="15" s="1"/>
  <c r="K17" i="16"/>
  <c r="M17" i="17"/>
  <c r="M19" i="17" s="1"/>
  <c r="E31" i="2" s="1"/>
  <c r="D31" i="2" s="1"/>
  <c r="M19" i="6"/>
  <c r="P19" i="6" s="1"/>
  <c r="O29" i="5"/>
  <c r="G18" i="2" s="1"/>
  <c r="M17" i="13"/>
  <c r="P17" i="13" s="1"/>
  <c r="M18" i="15"/>
  <c r="P18" i="15" s="1"/>
  <c r="P17" i="3"/>
  <c r="N20" i="12"/>
  <c r="F26" i="2" s="1"/>
  <c r="M24" i="3"/>
  <c r="P24" i="3" s="1"/>
  <c r="K24" i="5"/>
  <c r="D30" i="2"/>
  <c r="K17" i="18"/>
  <c r="P18" i="12"/>
  <c r="P19" i="7"/>
  <c r="P22" i="5"/>
  <c r="P25" i="5"/>
  <c r="L19" i="11"/>
  <c r="H25" i="2" s="1"/>
  <c r="M21" i="5"/>
  <c r="P21" i="5" s="1"/>
  <c r="M26" i="4"/>
  <c r="P26" i="4" s="1"/>
  <c r="K25" i="5"/>
  <c r="K17" i="7"/>
  <c r="K22" i="5"/>
  <c r="L33" i="6"/>
  <c r="H20" i="2" s="1"/>
  <c r="L20" i="15"/>
  <c r="H29" i="2" s="1"/>
  <c r="K31" i="6"/>
  <c r="L27" i="7"/>
  <c r="H21" i="2" s="1"/>
  <c r="K21" i="3"/>
  <c r="P31" i="6"/>
  <c r="O31" i="4"/>
  <c r="G19" i="2" s="1"/>
  <c r="L29" i="5"/>
  <c r="H18" i="2" s="1"/>
  <c r="K26" i="5"/>
  <c r="K17" i="8"/>
  <c r="O20" i="13"/>
  <c r="G27" i="2" s="1"/>
  <c r="L31" i="4"/>
  <c r="H19" i="2" s="1"/>
  <c r="O26" i="3"/>
  <c r="G16" i="2" s="1"/>
  <c r="K20" i="3"/>
  <c r="M20" i="7"/>
  <c r="P20" i="7" s="1"/>
  <c r="K17" i="12"/>
  <c r="P18" i="13"/>
  <c r="K19" i="4"/>
  <c r="M23" i="3"/>
  <c r="P23" i="3" s="1"/>
  <c r="P17" i="14"/>
  <c r="M17" i="5"/>
  <c r="P17" i="5" s="1"/>
  <c r="P18" i="7"/>
  <c r="L20" i="12"/>
  <c r="H26" i="2" s="1"/>
  <c r="K18" i="13"/>
  <c r="N33" i="6"/>
  <c r="F20" i="2" s="1"/>
  <c r="M17" i="6"/>
  <c r="P17" i="6" s="1"/>
  <c r="K23" i="5"/>
  <c r="P24" i="5"/>
  <c r="P30" i="6"/>
  <c r="K18" i="7"/>
  <c r="M19" i="9"/>
  <c r="E23" i="2" s="1"/>
  <c r="D23" i="2" s="1"/>
  <c r="P17" i="9"/>
  <c r="P19" i="9" s="1"/>
  <c r="D11" i="9" s="1"/>
  <c r="N20" i="14"/>
  <c r="F28" i="2" s="1"/>
  <c r="M22" i="3"/>
  <c r="P22" i="3" s="1"/>
  <c r="K22" i="3"/>
  <c r="M17" i="4"/>
  <c r="O33" i="6"/>
  <c r="G20" i="2" s="1"/>
  <c r="M20" i="6"/>
  <c r="P20" i="6" s="1"/>
  <c r="K20" i="6"/>
  <c r="K30" i="6"/>
  <c r="O20" i="12"/>
  <c r="G26" i="2" s="1"/>
  <c r="N20" i="15"/>
  <c r="F29" i="2" s="1"/>
  <c r="L20" i="13"/>
  <c r="H27" i="2" s="1"/>
  <c r="M25" i="6"/>
  <c r="P25" i="6" s="1"/>
  <c r="K25" i="6"/>
  <c r="K17" i="9"/>
  <c r="N31" i="4"/>
  <c r="F19" i="2" s="1"/>
  <c r="N29" i="5"/>
  <c r="F18" i="2" s="1"/>
  <c r="M20" i="5"/>
  <c r="P20" i="5" s="1"/>
  <c r="K20" i="5"/>
  <c r="D22" i="2"/>
  <c r="P17" i="12"/>
  <c r="M18" i="4"/>
  <c r="P18" i="4" s="1"/>
  <c r="O20" i="14"/>
  <c r="G28" i="2" s="1"/>
  <c r="M27" i="4"/>
  <c r="P27" i="4" s="1"/>
  <c r="K27" i="4"/>
  <c r="M19" i="5"/>
  <c r="P19" i="5" s="1"/>
  <c r="K19" i="5"/>
  <c r="M18" i="6"/>
  <c r="P18" i="6" s="1"/>
  <c r="K18" i="6"/>
  <c r="K19" i="7"/>
  <c r="K18" i="14"/>
  <c r="M28" i="4"/>
  <c r="P28" i="4" s="1"/>
  <c r="K17" i="3"/>
  <c r="K21" i="4"/>
  <c r="M18" i="5"/>
  <c r="P18" i="5" s="1"/>
  <c r="K18" i="5"/>
  <c r="N27" i="7"/>
  <c r="F21" i="2" s="1"/>
  <c r="M17" i="10"/>
  <c r="K17" i="10"/>
  <c r="N20" i="13"/>
  <c r="F27" i="2" s="1"/>
  <c r="L26" i="3"/>
  <c r="H16" i="2" s="1"/>
  <c r="O27" i="7"/>
  <c r="G21" i="2" s="1"/>
  <c r="O20" i="15"/>
  <c r="G29" i="2" s="1"/>
  <c r="M19" i="3"/>
  <c r="K19" i="3"/>
  <c r="D32" i="2"/>
  <c r="N26" i="3"/>
  <c r="F16" i="2" s="1"/>
  <c r="P17" i="7"/>
  <c r="P17" i="8"/>
  <c r="P19" i="8" s="1"/>
  <c r="D11" i="8" s="1"/>
  <c r="N19" i="11"/>
  <c r="F25" i="2" s="1"/>
  <c r="P17" i="16"/>
  <c r="P19" i="16" s="1"/>
  <c r="D11" i="16" s="1"/>
  <c r="O19" i="11"/>
  <c r="G25" i="2" s="1"/>
  <c r="L20" i="14"/>
  <c r="H28" i="2" s="1"/>
  <c r="P17" i="18"/>
  <c r="P19" i="18" s="1"/>
  <c r="D11" i="18" s="1"/>
  <c r="K18" i="12"/>
  <c r="K17" i="14"/>
  <c r="P17" i="17" l="1"/>
  <c r="P19" i="17" s="1"/>
  <c r="D11" i="17" s="1"/>
  <c r="P29" i="5"/>
  <c r="D11" i="5" s="1"/>
  <c r="P20" i="14"/>
  <c r="D11" i="14" s="1"/>
  <c r="G34" i="2"/>
  <c r="M19" i="11"/>
  <c r="E25" i="2" s="1"/>
  <c r="D25" i="2" s="1"/>
  <c r="P33" i="6"/>
  <c r="D11" i="6" s="1"/>
  <c r="P19" i="11"/>
  <c r="D11" i="11" s="1"/>
  <c r="P20" i="12"/>
  <c r="D11" i="12" s="1"/>
  <c r="M33" i="6"/>
  <c r="E20" i="2" s="1"/>
  <c r="D20" i="2" s="1"/>
  <c r="P19" i="3"/>
  <c r="P26" i="3" s="1"/>
  <c r="D11" i="3" s="1"/>
  <c r="M26" i="3"/>
  <c r="E16" i="2" s="1"/>
  <c r="D16" i="2" s="1"/>
  <c r="H34" i="2"/>
  <c r="D11" i="2" s="1"/>
  <c r="M20" i="13"/>
  <c r="E27" i="2" s="1"/>
  <c r="D27" i="2" s="1"/>
  <c r="P17" i="4"/>
  <c r="P31" i="4" s="1"/>
  <c r="D11" i="4" s="1"/>
  <c r="M31" i="4"/>
  <c r="E19" i="2" s="1"/>
  <c r="P20" i="13"/>
  <c r="D11" i="13" s="1"/>
  <c r="M20" i="14"/>
  <c r="E28" i="2" s="1"/>
  <c r="D28" i="2" s="1"/>
  <c r="M20" i="15"/>
  <c r="E29" i="2" s="1"/>
  <c r="D29" i="2" s="1"/>
  <c r="M29" i="5"/>
  <c r="M27" i="7"/>
  <c r="E21" i="2" s="1"/>
  <c r="D21" i="2" s="1"/>
  <c r="P20" i="15"/>
  <c r="D11" i="15" s="1"/>
  <c r="M20" i="12"/>
  <c r="E26" i="2" s="1"/>
  <c r="D26" i="2" s="1"/>
  <c r="P27" i="7"/>
  <c r="D11" i="7" s="1"/>
  <c r="F34" i="2"/>
  <c r="P17" i="10"/>
  <c r="P19" i="10" s="1"/>
  <c r="D11" i="10" s="1"/>
  <c r="M19" i="10"/>
  <c r="E24" i="2" s="1"/>
  <c r="D24" i="2" s="1"/>
  <c r="D19" i="2" l="1"/>
  <c r="E18" i="2"/>
  <c r="D18" i="2" s="1"/>
  <c r="D34" i="2" l="1"/>
  <c r="D37" i="2" s="1"/>
  <c r="E34" i="2"/>
  <c r="D35" i="2" l="1"/>
  <c r="D36" i="2" s="1"/>
  <c r="D39" i="2"/>
  <c r="D10" i="2" l="1"/>
  <c r="C23" i="1"/>
  <c r="C25" i="1" s="1"/>
  <c r="C26" i="1" l="1"/>
  <c r="C27" i="1" s="1"/>
</calcChain>
</file>

<file path=xl/sharedStrings.xml><?xml version="1.0" encoding="utf-8"?>
<sst xmlns="http://schemas.openxmlformats.org/spreadsheetml/2006/main" count="883" uniqueCount="196">
  <si>
    <t>Apstiprinu:</t>
  </si>
  <si>
    <t>(pasūtītāja paraksts un tā atšifrējums)</t>
  </si>
  <si>
    <t>Z.v.</t>
  </si>
  <si>
    <t>_______.gada ____.____________</t>
  </si>
  <si>
    <t>PASŪTĪTĀJA BŪVNIECĪBAS KOPTĀME</t>
  </si>
  <si>
    <t>Pasūtītājs: Pasūtītājs „Plesko Real Estate” SIA</t>
  </si>
  <si>
    <t>Pasūtījuma Nr.</t>
  </si>
  <si>
    <t>Nr.p.k.</t>
  </si>
  <si>
    <t>Darba veids</t>
  </si>
  <si>
    <t>Tāmes izmaksas (euro)</t>
  </si>
  <si>
    <t>Kopā</t>
  </si>
  <si>
    <t xml:space="preserve"> Pievienotās vērtības nodoklis 21%</t>
  </si>
  <si>
    <t>Pavisam būvniecības izmaksas</t>
  </si>
  <si>
    <t>Sastādīja:</t>
  </si>
  <si>
    <t>(paraksts un tā atšifrējums, datums)</t>
  </si>
  <si>
    <t>Pārbaudīja:</t>
  </si>
  <si>
    <t xml:space="preserve"> Kopsavilkums Nr. Līguma Tāme</t>
  </si>
  <si>
    <t>Būvniecības darbi</t>
  </si>
  <si>
    <t>(darba veids vai konstruktīvā elementa nosaukums)</t>
  </si>
  <si>
    <t>Par kopējo summu, euro</t>
  </si>
  <si>
    <t>Kopējā darbietilpība, c/h</t>
  </si>
  <si>
    <t xml:space="preserve">Tāme sastādīta :  </t>
  </si>
  <si>
    <t>Nr.
p.k.</t>
  </si>
  <si>
    <t xml:space="preserve">
Tāmes Nr.</t>
  </si>
  <si>
    <t>Darba veids vai
 konstruktīvā 
elementa nosaukums</t>
  </si>
  <si>
    <t>Tāmes izmaksas 
(euro)</t>
  </si>
  <si>
    <t>Tai skaitā</t>
  </si>
  <si>
    <t>Darb-
ietilpība
 (c/h)</t>
  </si>
  <si>
    <t>darba  alga
 (euro)</t>
  </si>
  <si>
    <t>būvizstrādājumi
 (euro)</t>
  </si>
  <si>
    <t>mehānismi
 (euro)</t>
  </si>
  <si>
    <t>BL</t>
  </si>
  <si>
    <t>Būvlaukums</t>
  </si>
  <si>
    <t>Grī</t>
  </si>
  <si>
    <t>Grīdas</t>
  </si>
  <si>
    <t>Sie</t>
  </si>
  <si>
    <t>Sienas, starpsienas</t>
  </si>
  <si>
    <t>Grie</t>
  </si>
  <si>
    <t>Griesti</t>
  </si>
  <si>
    <t>Du</t>
  </si>
  <si>
    <t>Durvis</t>
  </si>
  <si>
    <t>UATS</t>
  </si>
  <si>
    <t>Trauksmes signalizācija (UATS) - izbūvē Ēkas īpašnieks</t>
  </si>
  <si>
    <t>ESS-CI</t>
  </si>
  <si>
    <t>Izziņošanas sistēma (ESS-CI) - izbūvē Ēkas īpašnieks</t>
  </si>
  <si>
    <t>SP</t>
  </si>
  <si>
    <t>Sprinkleru sistēma (SP) - izbūvē Ēkas īpašnieks</t>
  </si>
  <si>
    <t>EL</t>
  </si>
  <si>
    <t>Elektromontāža, tai skaitā izpildshēmas, apgaismojuma montāža</t>
  </si>
  <si>
    <t>Vē</t>
  </si>
  <si>
    <t>Vēdināšana</t>
  </si>
  <si>
    <t>Kond</t>
  </si>
  <si>
    <t>Kondicionēšana</t>
  </si>
  <si>
    <t>Apk</t>
  </si>
  <si>
    <t>Apkure</t>
  </si>
  <si>
    <t>ŪK</t>
  </si>
  <si>
    <t>Ūdensapgāde un kanalizācija</t>
  </si>
  <si>
    <t>Cd</t>
  </si>
  <si>
    <t>Citi darbi</t>
  </si>
  <si>
    <t>BIS</t>
  </si>
  <si>
    <t>BIS dokumentācijas reģistrēšana</t>
  </si>
  <si>
    <t>EDLUS</t>
  </si>
  <si>
    <t>EDLUS dokumentācijas reģistrēšana</t>
  </si>
  <si>
    <t>Kopā:</t>
  </si>
  <si>
    <t>Virsizdevumi (4%)</t>
  </si>
  <si>
    <t>t.sk. darba aizsardzība (10%)</t>
  </si>
  <si>
    <t>Peļņa (4%)</t>
  </si>
  <si>
    <t>Piemērotā apjoma atlaide</t>
  </si>
  <si>
    <t xml:space="preserve">Pavisam kopā </t>
  </si>
  <si>
    <t>Sastādīja</t>
  </si>
  <si>
    <t>Pārbaudīja</t>
  </si>
  <si>
    <t>Lokālā tāme nr BL</t>
  </si>
  <si>
    <t>(darba veids vai konstruktīvā nosaukums)</t>
  </si>
  <si>
    <t xml:space="preserve">Tāmes izmaksas (euro) </t>
  </si>
  <si>
    <t>N.
p.k.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</si>
  <si>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</si>
  <si>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</si>
  <si>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</si>
  <si>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</si>
  <si>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</si>
  <si>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</si>
  <si>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</si>
  <si>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</si>
  <si>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 xml:space="preserve">darba alga </t>
  </si>
  <si>
    <t>būvizstrādājumi</t>
  </si>
  <si>
    <t xml:space="preserve">mehānismi </t>
  </si>
  <si>
    <t>kopā</t>
  </si>
  <si>
    <t>darbietilpība (c/h)</t>
  </si>
  <si>
    <t xml:space="preserve">summa </t>
  </si>
  <si>
    <t>{{ESTIMATE_ROW_START}}</t>
  </si>
  <si>
    <t>BŪVLAUKUMA SAGATAVOŠANAS DARBI</t>
  </si>
  <si>
    <t>Būvlaukuma ierīkošana</t>
  </si>
  <si>
    <t>Līg.c.</t>
  </si>
  <si>
    <t>Pagaidu elektropieslēgums un skaitītājs</t>
  </si>
  <si>
    <t>gb</t>
  </si>
  <si>
    <t>Ūdens skaitītāja uzstādīšana</t>
  </si>
  <si>
    <t>Būvlaukuma uzturēšana</t>
  </si>
  <si>
    <t>Sadzīves atkritumu konteineru izvešana, noma 1gb.</t>
  </si>
  <si>
    <t>mēn</t>
  </si>
  <si>
    <t>Maksa par ūdeni</t>
  </si>
  <si>
    <t>Tiešās izmaksas kopā, t. sk. darba devēja sociālais nodoklis (24.09%)</t>
  </si>
  <si>
    <t>Lokālā tāme nr Grī</t>
  </si>
  <si>
    <t>m²</t>
  </si>
  <si>
    <t>flīžu līme WEBER Easy Fix</t>
  </si>
  <si>
    <t>kg</t>
  </si>
  <si>
    <t>šuvju mastika</t>
  </si>
  <si>
    <t>Hidroizolācijas ierīkošana 2. kārtās Baumit Baumacol Proof</t>
  </si>
  <si>
    <t>m</t>
  </si>
  <si>
    <t>Lokālā tāme nr Sie</t>
  </si>
  <si>
    <t>m2</t>
  </si>
  <si>
    <t>Flīzēt sienas</t>
  </si>
  <si>
    <t>akmens masas flīzes CERAGNI, 200x200x9mm</t>
  </si>
  <si>
    <t>Lokālā tāme nr Grie</t>
  </si>
  <si>
    <t>Griestu montāža</t>
  </si>
  <si>
    <t>nesošā līste 3600/32/24</t>
  </si>
  <si>
    <t>šķērslīste 1200/32/24</t>
  </si>
  <si>
    <t>Ģipškartona griestu gruntēšana, špaktelēšana, sagatavošana krāsošanai</t>
  </si>
  <si>
    <t>šķērslīste 600/32/24</t>
  </si>
  <si>
    <t>perimetra profils MM 19/24/3000</t>
  </si>
  <si>
    <t>600 mm/AB komplekts</t>
  </si>
  <si>
    <t>Lokālā tāme nr Du</t>
  </si>
  <si>
    <t>Lokālā tāme nr UATS</t>
  </si>
  <si>
    <t>Trauksmes signalizācija (UATS) - veic ēkas īpašnieks</t>
  </si>
  <si>
    <t>Lokālā tāme nr ESS-CI</t>
  </si>
  <si>
    <t>Trauksmes signalizācija (UATS), izbūvē ēkas īpašnieks</t>
  </si>
  <si>
    <t>Lokālā tāme nr SP</t>
  </si>
  <si>
    <t>Sprinklera sisitēma (SP), izbūvē ēkas īpašnieks</t>
  </si>
  <si>
    <t>Lokālā tāme nr EL</t>
  </si>
  <si>
    <t>Lokālā tāme nr Vē</t>
  </si>
  <si>
    <t>Lokālā tāme nr Kond</t>
  </si>
  <si>
    <t>Lokālā tāme nr Apk</t>
  </si>
  <si>
    <t>Apkure / heating</t>
  </si>
  <si>
    <t>Lokālā tāme nr ŪK</t>
  </si>
  <si>
    <t>Lokālā tāme nr Cd</t>
  </si>
  <si>
    <t>Lokālā tāme nr BIS</t>
  </si>
  <si>
    <t>Lokālā tāme nr EDLUS</t>
  </si>
  <si>
    <t>Divviru durvis</t>
  </si>
  <si>
    <t>Griestu ,ventilācijas ,kabeļu trepes, vadu gruntēšana, krāsošana. Krāsas tonis RAL7004 (pelēks)</t>
  </si>
  <si>
    <t>Minerālšķiedru plātņu 600x600mm, piemēram, Armstrong Knauf montāža - vadības kabinets</t>
  </si>
  <si>
    <t>Knauf Board/600x600x15 mm</t>
  </si>
  <si>
    <t>Ģipškartona GKB (balatais)  apšuvums griestiem, ieskaitot metāla sieta montāžu (kases telpa)</t>
  </si>
  <si>
    <t>Ģipškartona griestu gruntēšana, krāsošana (RAL9010  balts)</t>
  </si>
  <si>
    <t>Flīzēt dizaina sienu virtuves daļā zālē ( flīzes piegādā Pasūtītājs)</t>
  </si>
  <si>
    <t>W112 Starpsiena baltās ģipškartona loksnes 2xGKB+2xGKB12,5mm, starpsienu profils CW75 ar soli 600 mm, minerālvates izolācija 75mm, elastīga starplika Rw³55 dB, sienas izbūvētas  H=3m</t>
  </si>
  <si>
    <t xml:space="preserve">W112 Starpsiena ģipškartona loksnes sarkanais 2xGKF+2xGKF 12,5mm, starpsienu profils CW75 ar soli 600 mm, minerālvates izolācija 75mm, elastīga starplika Rw³55 dB, pastiprināts ar metāla sietu, sienas izbūvētas līdz pārsegumam, H=3m ( servera telpa) </t>
  </si>
  <si>
    <t>W112 Starpsiena ģipškartona loksnes zaļais 2xGKBI+2xGKBI 12,5mm, starpsienu profils CW75 ar soli 600 mm, minerālvates izolācija 75mm, elastīga starplika Rw³55 dB, sienas izbūvētas līdz pārsegumam, H=3m</t>
  </si>
  <si>
    <t>Reģipša sienu špaktelēšana, gruntēšana, sagatavošana krāsošanai</t>
  </si>
  <si>
    <t xml:space="preserve">Sagatavotu reģipša sienu krāsošana ar tonētām krāsām 2 kārtās </t>
  </si>
  <si>
    <r>
      <t xml:space="preserve">PVC grīdas seguma ieklāšana pelēkraibā krāsā biroja un personāla telpās, ar sametinātām šuvēm. Biezums 2 mm, aizsargkārta vismaz 0,8 mm, nodilumizturības klase 34 (heterogēnam) </t>
    </r>
    <r>
      <rPr>
        <b/>
        <sz val="10"/>
        <color rgb="FF000000"/>
        <rFont val="Arial"/>
        <family val="2"/>
        <charset val="186"/>
      </rPr>
      <t xml:space="preserve">( ģērbtuve,servera telpa, kabinets,kases telpa) </t>
    </r>
  </si>
  <si>
    <r>
      <t xml:space="preserve">Uzlocīta grīdlīste pelēkraibajam linolejam h=100 mm </t>
    </r>
    <r>
      <rPr>
        <b/>
        <sz val="10"/>
        <color rgb="FF000000"/>
        <rFont val="Arial"/>
        <family val="2"/>
        <charset val="186"/>
      </rPr>
      <t xml:space="preserve">( ģērbtuve,servera telpa, kabinets,kases telpa) </t>
    </r>
  </si>
  <si>
    <t xml:space="preserve">Pamatnes sagatavošana/špaktelēšana 2x  pirms linoleja ieklāšanas ( uz esošām Estrich grīdām) </t>
  </si>
  <si>
    <t>kor</t>
  </si>
  <si>
    <t>Būves nosaukums:  RIMI vienkāršotā atjaunošana</t>
  </si>
  <si>
    <t>Objekta nosaukums: RIMI vienkāršotā atjaunošana</t>
  </si>
  <si>
    <t>Objekta adrese: Brīvības iela , Rīga</t>
  </si>
  <si>
    <t>RIMI PLAZA</t>
  </si>
  <si>
    <t xml:space="preserve">Maksa par elektroenerģiju </t>
  </si>
  <si>
    <t>Izpildītājs: SIA "EKOTEH BŪVE"</t>
  </si>
  <si>
    <t>Demontāžas darbi</t>
  </si>
  <si>
    <t>Flīžu seguma demontāža grīdām tirdz.zāle</t>
  </si>
  <si>
    <t>Esošo strapsienu demontāža</t>
  </si>
  <si>
    <t>c/h</t>
  </si>
  <si>
    <t>Ventilācijas vadu daļēja demontāža</t>
  </si>
  <si>
    <t>Elektro sistēmas daļēja demontāža</t>
  </si>
  <si>
    <t>Flīžu seguma demontāža grīdām nomnieku telpas</t>
  </si>
  <si>
    <t>Betona izlīdzinošās grīdas slāņa demontāža tirdz. Zālē</t>
  </si>
  <si>
    <t>Flīžu seguma demontāža grīdām noliktavā</t>
  </si>
  <si>
    <t>Betona izlīdzinošās grīdas slāņa demontāža noliktavā</t>
  </si>
  <si>
    <t>Betona izlīdzinošās grīdas slāņa demontāža nomnieku telpa</t>
  </si>
  <si>
    <t>Būvgružu utilizācija</t>
  </si>
  <si>
    <t>Tāme sastādīta: 22.02.2024</t>
  </si>
  <si>
    <t>Objekta adrese: Brīvības iela 201 , Rīga</t>
  </si>
  <si>
    <t>Tāme sastādīta 2024.gada tirgus cenās, pamatojoties uz daļas rasējumiem.</t>
  </si>
  <si>
    <t>Citi darbi, būvgružu iznešana, virsmu nosegšana,aizsargplāksnes montāža, grīdas atvērumu izveide</t>
  </si>
  <si>
    <t>Durvis un vārti</t>
  </si>
  <si>
    <t xml:space="preserve">PVC durvis un montāža </t>
  </si>
  <si>
    <t>Koka durvis un montāža</t>
  </si>
  <si>
    <t>Ārējie rampas vārti un montāža</t>
  </si>
  <si>
    <t>Iekšējie rampas vārti un montāža</t>
  </si>
  <si>
    <t>Atrgaitas vārti</t>
  </si>
  <si>
    <t>1.Gīdas</t>
  </si>
  <si>
    <t xml:space="preserve">Tirdz.zāles, wc un nomnieku grīdu flīzēšana </t>
  </si>
  <si>
    <t>Metāla durvis un montāža ( servera telpa, kases telpa,)</t>
  </si>
  <si>
    <t>Metāla durvis divviru kompresora telpa EI30</t>
  </si>
  <si>
    <t xml:space="preserve">Noliktavas  grīdu flīzēšana </t>
  </si>
  <si>
    <t>Flīzes BOOST WHITE  300x600x9mm</t>
  </si>
  <si>
    <t xml:space="preserve">Ģipškartona GKB (balatais)  apšuvums griestiem </t>
  </si>
  <si>
    <t xml:space="preserve">Ģipškartona GKF (ugunsdrošais) apšuvums griestiem </t>
  </si>
  <si>
    <t xml:space="preserve">Ģipškartona GKBI (zaļais) apšuvums griestiem </t>
  </si>
  <si>
    <t>EL sadaļa</t>
  </si>
  <si>
    <t>UK izbūve</t>
  </si>
  <si>
    <t>Dem</t>
  </si>
  <si>
    <t>Demontāža</t>
  </si>
  <si>
    <t>21.02.2024</t>
  </si>
  <si>
    <t>Tāme sastādīta: Tāme sastādīta: 22.02.2024</t>
  </si>
  <si>
    <t>Tāme sastādīta:Tāme sastādīta: 22.02.2024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</si>
</sst>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rgb="FF000000"/>
      <name val="Calibri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FFFFFF"/>
      <name val="Arial"/>
      <family val="2"/>
      <charset val="186"/>
    </font>
    <font>
      <i/>
      <sz val="9"/>
      <color rgb="FF000000"/>
      <name val="Arial"/>
      <family val="2"/>
      <charset val="186"/>
    </font>
    <font>
      <vertAlign val="superscript"/>
      <sz val="9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i/>
      <u/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8"/>
      <name val="Calibri"/>
      <family val="2"/>
      <charset val="186"/>
    </font>
    <font>
      <b/>
      <sz val="10"/>
      <color rgb="FF000000"/>
      <name val="Arial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0" fontId="4" fillId="0" borderId="0" xfId="0" applyFont="1"/>
    <xf numFmtId="4" fontId="3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/>
    <xf numFmtId="2" fontId="2" fillId="0" borderId="10" xfId="0" applyNumberFormat="1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1" xfId="0" applyFont="1" applyBorder="1"/>
    <xf numFmtId="0" fontId="2" fillId="0" borderId="1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4" fontId="2" fillId="0" borderId="11" xfId="0" applyNumberFormat="1" applyFont="1" applyBorder="1"/>
    <xf numFmtId="3" fontId="2" fillId="0" borderId="11" xfId="0" applyNumberFormat="1" applyFont="1" applyBorder="1"/>
    <xf numFmtId="164" fontId="2" fillId="0" borderId="10" xfId="0" applyNumberFormat="1" applyFont="1" applyBorder="1"/>
    <xf numFmtId="0" fontId="2" fillId="0" borderId="0" xfId="0" applyFont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9" fontId="2" fillId="0" borderId="12" xfId="0" quotePrefix="1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6" fillId="0" borderId="12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9" fontId="7" fillId="0" borderId="0" xfId="0" applyNumberFormat="1" applyFont="1"/>
    <xf numFmtId="4" fontId="8" fillId="0" borderId="12" xfId="0" applyNumberFormat="1" applyFont="1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 shrinkToFit="1"/>
    </xf>
    <xf numFmtId="2" fontId="1" fillId="2" borderId="20" xfId="0" applyNumberFormat="1" applyFont="1" applyFill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 shrinkToFit="1"/>
    </xf>
    <xf numFmtId="0" fontId="1" fillId="2" borderId="12" xfId="0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0" borderId="2" xfId="0" applyFont="1" applyBorder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wrapText="1"/>
    </xf>
    <xf numFmtId="2" fontId="1" fillId="3" borderId="12" xfId="0" applyNumberFormat="1" applyFont="1" applyFill="1" applyBorder="1" applyAlignment="1">
      <alignment horizontal="center" vertical="center" textRotation="90" wrapText="1"/>
    </xf>
    <xf numFmtId="1" fontId="1" fillId="3" borderId="12" xfId="0" applyNumberFormat="1" applyFont="1" applyFill="1" applyBorder="1" applyAlignment="1">
      <alignment horizontal="center" vertical="center" textRotation="90" wrapText="1"/>
    </xf>
    <xf numFmtId="2" fontId="1" fillId="3" borderId="16" xfId="0" applyNumberFormat="1" applyFont="1" applyFill="1" applyBorder="1" applyAlignment="1">
      <alignment horizontal="center" vertical="center" textRotation="90" wrapText="1"/>
    </xf>
    <xf numFmtId="2" fontId="1" fillId="3" borderId="17" xfId="0" applyNumberFormat="1" applyFont="1" applyFill="1" applyBorder="1" applyAlignment="1">
      <alignment horizontal="center" vertical="center" textRotation="90" wrapText="1"/>
    </xf>
    <xf numFmtId="0" fontId="1" fillId="2" borderId="20" xfId="0" applyFont="1" applyFill="1" applyBorder="1" applyAlignment="1">
      <alignment horizontal="left" vertical="center" wrapText="1" shrinkToFit="1"/>
    </xf>
    <xf numFmtId="2" fontId="3" fillId="0" borderId="22" xfId="0" applyNumberFormat="1" applyFont="1" applyBorder="1" applyAlignment="1">
      <alignment horizontal="center" vertical="center" wrapText="1"/>
    </xf>
    <xf numFmtId="1" fontId="3" fillId="3" borderId="23" xfId="0" applyNumberFormat="1" applyFont="1" applyFill="1" applyBorder="1" applyAlignment="1">
      <alignment horizontal="center" vertical="center" wrapText="1"/>
    </xf>
    <xf numFmtId="1" fontId="3" fillId="3" borderId="24" xfId="0" applyNumberFormat="1" applyFont="1" applyFill="1" applyBorder="1" applyAlignment="1">
      <alignment horizontal="center" vertical="center" wrapText="1"/>
    </xf>
    <xf numFmtId="1" fontId="3" fillId="3" borderId="25" xfId="0" applyNumberFormat="1" applyFont="1" applyFill="1" applyBorder="1" applyAlignment="1">
      <alignment horizontal="center" vertical="center" wrapText="1"/>
    </xf>
    <xf numFmtId="1" fontId="3" fillId="3" borderId="2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4" fillId="2" borderId="20" xfId="0" applyFont="1" applyFill="1" applyBorder="1" applyAlignment="1">
      <alignment horizontal="left" vertical="center" wrapText="1" shrinkToFit="1"/>
    </xf>
    <xf numFmtId="0" fontId="1" fillId="4" borderId="1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 shrinkToFit="1"/>
    </xf>
    <xf numFmtId="0" fontId="14" fillId="4" borderId="20" xfId="0" applyFont="1" applyFill="1" applyBorder="1" applyAlignment="1">
      <alignment horizontal="left" vertical="center" wrapText="1" shrinkToFit="1"/>
    </xf>
    <xf numFmtId="0" fontId="1" fillId="4" borderId="20" xfId="0" applyFont="1" applyFill="1" applyBorder="1" applyAlignment="1">
      <alignment horizontal="center" vertical="center" wrapText="1" shrinkToFit="1"/>
    </xf>
    <xf numFmtId="2" fontId="1" fillId="4" borderId="20" xfId="0" applyNumberFormat="1" applyFont="1" applyFill="1" applyBorder="1" applyAlignment="1">
      <alignment horizontal="center" vertical="center"/>
    </xf>
    <xf numFmtId="2" fontId="1" fillId="5" borderId="17" xfId="0" applyNumberFormat="1" applyFont="1" applyFill="1" applyBorder="1" applyAlignment="1">
      <alignment horizontal="center" vertical="center"/>
    </xf>
    <xf numFmtId="2" fontId="1" fillId="5" borderId="12" xfId="0" applyNumberFormat="1" applyFont="1" applyFill="1" applyBorder="1" applyAlignment="1">
      <alignment horizontal="center" vertical="center"/>
    </xf>
    <xf numFmtId="2" fontId="1" fillId="5" borderId="16" xfId="0" applyNumberFormat="1" applyFont="1" applyFill="1" applyBorder="1" applyAlignment="1">
      <alignment horizontal="center" vertical="center" wrapText="1"/>
    </xf>
    <xf numFmtId="2" fontId="1" fillId="5" borderId="17" xfId="0" applyNumberFormat="1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left" vertical="center" wrapText="1" shrinkToFit="1"/>
    </xf>
    <xf numFmtId="0" fontId="1" fillId="6" borderId="1" xfId="0" applyFont="1" applyFill="1" applyBorder="1" applyAlignment="1">
      <alignment horizontal="center" vertical="center" wrapText="1" shrinkToFit="1"/>
    </xf>
    <xf numFmtId="2" fontId="1" fillId="6" borderId="17" xfId="0" applyNumberFormat="1" applyFont="1" applyFill="1" applyBorder="1" applyAlignment="1">
      <alignment horizontal="center" vertical="center"/>
    </xf>
    <xf numFmtId="2" fontId="1" fillId="6" borderId="12" xfId="0" applyNumberFormat="1" applyFont="1" applyFill="1" applyBorder="1" applyAlignment="1">
      <alignment horizontal="center" vertical="center"/>
    </xf>
    <xf numFmtId="2" fontId="1" fillId="6" borderId="16" xfId="0" applyNumberFormat="1" applyFont="1" applyFill="1" applyBorder="1" applyAlignment="1">
      <alignment horizontal="center" vertical="center" wrapText="1"/>
    </xf>
    <xf numFmtId="2" fontId="1" fillId="6" borderId="17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 shrinkToFit="1"/>
    </xf>
    <xf numFmtId="2" fontId="14" fillId="5" borderId="1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 shrinkToFit="1"/>
    </xf>
    <xf numFmtId="0" fontId="1" fillId="4" borderId="12" xfId="0" applyFont="1" applyFill="1" applyBorder="1" applyAlignment="1">
      <alignment horizontal="left" vertical="center" wrapText="1"/>
    </xf>
    <xf numFmtId="2" fontId="1" fillId="4" borderId="12" xfId="0" applyNumberFormat="1" applyFont="1" applyFill="1" applyBorder="1" applyAlignment="1">
      <alignment horizontal="center" vertical="center" wrapText="1"/>
    </xf>
    <xf numFmtId="2" fontId="1" fillId="4" borderId="17" xfId="0" applyNumberFormat="1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2" fontId="1" fillId="4" borderId="16" xfId="0" applyNumberFormat="1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left" vertical="center" wrapText="1" shrinkToFit="1"/>
    </xf>
    <xf numFmtId="0" fontId="1" fillId="5" borderId="12" xfId="0" applyFont="1" applyFill="1" applyBorder="1" applyAlignment="1">
      <alignment horizontal="center" vertical="center" wrapText="1" shrinkToFit="1"/>
    </xf>
    <xf numFmtId="9" fontId="1" fillId="0" borderId="4" xfId="0" applyNumberFormat="1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0" fontId="3" fillId="0" borderId="31" xfId="0" applyFont="1" applyBorder="1" applyAlignment="1">
      <alignment horizontal="right"/>
    </xf>
    <xf numFmtId="0" fontId="6" fillId="0" borderId="18" xfId="0" applyFont="1" applyBorder="1" applyAlignment="1">
      <alignment horizontal="right" wrapText="1"/>
    </xf>
    <xf numFmtId="0" fontId="6" fillId="0" borderId="19" xfId="0" applyFont="1" applyBorder="1" applyAlignment="1">
      <alignment horizontal="right" wrapText="1"/>
    </xf>
    <xf numFmtId="0" fontId="6" fillId="0" borderId="17" xfId="0" applyFont="1" applyBorder="1" applyAlignment="1">
      <alignment horizontal="right" wrapText="1"/>
    </xf>
    <xf numFmtId="0" fontId="2" fillId="0" borderId="18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2" fontId="1" fillId="3" borderId="3" xfId="0" applyNumberFormat="1" applyFont="1" applyFill="1" applyBorder="1" applyAlignment="1">
      <alignment horizontal="center" vertical="center" wrapText="1"/>
    </xf>
    <xf numFmtId="2" fontId="1" fillId="3" borderId="31" xfId="0" applyNumberFormat="1" applyFont="1" applyFill="1" applyBorder="1" applyAlignment="1">
      <alignment horizontal="center" vertical="center" wrapText="1"/>
    </xf>
    <xf numFmtId="2" fontId="1" fillId="3" borderId="14" xfId="0" applyNumberFormat="1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10" fillId="3" borderId="37" xfId="0" applyFont="1" applyFill="1" applyBorder="1" applyAlignment="1">
      <alignment horizontal="center" vertical="center" textRotation="90" wrapText="1"/>
    </xf>
    <xf numFmtId="0" fontId="10" fillId="3" borderId="38" xfId="0" applyFont="1" applyFill="1" applyBorder="1" applyAlignment="1">
      <alignment horizontal="center" vertical="center" textRotation="90" wrapText="1"/>
    </xf>
    <xf numFmtId="0" fontId="10" fillId="3" borderId="37" xfId="0" applyFont="1" applyFill="1" applyBorder="1" applyAlignment="1">
      <alignment horizontal="center" vertical="center" textRotation="90"/>
    </xf>
    <xf numFmtId="0" fontId="10" fillId="3" borderId="38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horizontal="right" vertical="center" wrapText="1"/>
    </xf>
    <xf numFmtId="0" fontId="1" fillId="0" borderId="33" xfId="0" applyFont="1" applyBorder="1" applyAlignment="1">
      <alignment horizontal="right" vertical="center" wrapText="1"/>
    </xf>
    <xf numFmtId="0" fontId="1" fillId="0" borderId="22" xfId="0" applyFont="1" applyBorder="1" applyAlignment="1">
      <alignment horizontal="right" vertical="center" wrapText="1"/>
    </xf>
    <xf numFmtId="2" fontId="1" fillId="3" borderId="3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mruColors>
      <color rgb="FF9AFB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view="pageBreakPreview" topLeftCell="A13" workbookViewId="0">
      <selection activeCell="C23" sqref="C23"/>
    </sheetView>
  </sheetViews>
  <sheetFormatPr defaultColWidth="8.88671875" defaultRowHeight="14.4" x14ac:dyDescent="0.3"/>
  <cols>
    <col min="1" max="1" width="12" customWidth="1"/>
    <col min="2" max="2" width="64.44140625" customWidth="1"/>
    <col min="3" max="3" width="25.109375" customWidth="1"/>
  </cols>
  <sheetData>
    <row r="1" spans="1:3" x14ac:dyDescent="0.3">
      <c r="A1" s="4"/>
      <c r="B1" s="4"/>
      <c r="C1" s="4"/>
    </row>
    <row r="2" spans="1:3" x14ac:dyDescent="0.3">
      <c r="A2" s="4"/>
      <c r="B2" s="4"/>
      <c r="C2" s="5" t="s">
        <v>0</v>
      </c>
    </row>
    <row r="3" spans="1:3" x14ac:dyDescent="0.3">
      <c r="A3" s="4"/>
      <c r="B3" s="5"/>
      <c r="C3" s="6"/>
    </row>
    <row r="4" spans="1:3" x14ac:dyDescent="0.3">
      <c r="A4" s="4"/>
      <c r="B4" s="5"/>
      <c r="C4" s="4"/>
    </row>
    <row r="5" spans="1:3" x14ac:dyDescent="0.3">
      <c r="A5" s="4"/>
      <c r="B5" s="4"/>
      <c r="C5" s="5" t="s">
        <v>1</v>
      </c>
    </row>
    <row r="6" spans="1:3" x14ac:dyDescent="0.3">
      <c r="A6" s="4"/>
      <c r="B6" s="4" t="s">
        <v>151</v>
      </c>
      <c r="C6" s="5" t="s">
        <v>2</v>
      </c>
    </row>
    <row r="7" spans="1:3" x14ac:dyDescent="0.3">
      <c r="A7" s="4"/>
      <c r="B7" s="4"/>
      <c r="C7" s="5" t="s">
        <v>3</v>
      </c>
    </row>
    <row r="8" spans="1:3" x14ac:dyDescent="0.3">
      <c r="A8" s="4"/>
      <c r="B8" s="4"/>
      <c r="C8" s="4"/>
    </row>
    <row r="9" spans="1:3" x14ac:dyDescent="0.3">
      <c r="A9" s="4"/>
      <c r="B9" s="4"/>
      <c r="C9" s="4"/>
    </row>
    <row r="10" spans="1:3" x14ac:dyDescent="0.3">
      <c r="A10" s="4"/>
      <c r="B10" s="4"/>
      <c r="C10" s="4"/>
    </row>
    <row r="11" spans="1:3" ht="15.75" customHeight="1" x14ac:dyDescent="0.3">
      <c r="A11" s="123" t="s">
        <v>4</v>
      </c>
      <c r="B11" s="123"/>
      <c r="C11" s="123"/>
    </row>
    <row r="12" spans="1:3" ht="15.75" customHeight="1" x14ac:dyDescent="0.3">
      <c r="A12" s="123"/>
      <c r="B12" s="123"/>
      <c r="C12" s="123"/>
    </row>
    <row r="13" spans="1:3" x14ac:dyDescent="0.3">
      <c r="A13" s="18" t="s">
        <v>5</v>
      </c>
      <c r="B13" s="19"/>
      <c r="C13" s="19"/>
    </row>
    <row r="14" spans="1:3" x14ac:dyDescent="0.3">
      <c r="A14" s="18" t="s">
        <v>157</v>
      </c>
      <c r="B14" s="19"/>
      <c r="C14" s="19"/>
    </row>
    <row r="15" spans="1:3" x14ac:dyDescent="0.3">
      <c r="A15" s="18" t="s">
        <v>152</v>
      </c>
      <c r="B15" s="19"/>
      <c r="C15" s="19"/>
    </row>
    <row r="16" spans="1:3" x14ac:dyDescent="0.3">
      <c r="A16" s="21" t="s">
        <v>153</v>
      </c>
      <c r="B16" s="21"/>
      <c r="C16" s="21"/>
    </row>
    <row r="17" spans="1:4" x14ac:dyDescent="0.3">
      <c r="A17" s="21" t="s">
        <v>171</v>
      </c>
      <c r="B17" s="21"/>
      <c r="C17" s="21"/>
    </row>
    <row r="18" spans="1:4" x14ac:dyDescent="0.3">
      <c r="A18" s="21" t="s">
        <v>6</v>
      </c>
      <c r="B18" s="21"/>
      <c r="C18" s="21"/>
    </row>
    <row r="19" spans="1:4" ht="15.75" customHeight="1" x14ac:dyDescent="0.3">
      <c r="A19" s="1"/>
      <c r="B19" s="1"/>
      <c r="C19" s="1"/>
    </row>
    <row r="20" spans="1:4" ht="15" customHeight="1" x14ac:dyDescent="0.3">
      <c r="A20" s="124" t="s">
        <v>7</v>
      </c>
      <c r="B20" s="121" t="s">
        <v>8</v>
      </c>
      <c r="C20" s="126" t="s">
        <v>9</v>
      </c>
    </row>
    <row r="21" spans="1:4" ht="15.75" customHeight="1" x14ac:dyDescent="0.3">
      <c r="A21" s="125"/>
      <c r="B21" s="122"/>
      <c r="C21" s="127"/>
    </row>
    <row r="22" spans="1:4" x14ac:dyDescent="0.3">
      <c r="A22" s="7"/>
      <c r="B22" s="42"/>
      <c r="C22" s="45"/>
    </row>
    <row r="23" spans="1:4" ht="14.4" customHeight="1" x14ac:dyDescent="0.3">
      <c r="A23" s="8">
        <v>1</v>
      </c>
      <c r="B23" s="43" t="s">
        <v>155</v>
      </c>
      <c r="C23" s="46">
        <f>KOPS!D39</f>
        <v>574339.66999999993</v>
      </c>
    </row>
    <row r="24" spans="1:4" ht="15.75" customHeight="1" x14ac:dyDescent="0.3">
      <c r="A24" s="9"/>
      <c r="B24" s="44"/>
      <c r="C24" s="10"/>
    </row>
    <row r="25" spans="1:4" x14ac:dyDescent="0.3">
      <c r="A25" s="128" t="s">
        <v>10</v>
      </c>
      <c r="B25" s="129"/>
      <c r="C25" s="11">
        <f>SUM(C22:C24)</f>
        <v>574339.66999999993</v>
      </c>
    </row>
    <row r="26" spans="1:4" s="13" customFormat="1" ht="14.25" customHeight="1" x14ac:dyDescent="0.25">
      <c r="A26" s="117" t="s">
        <v>11</v>
      </c>
      <c r="B26" s="118"/>
      <c r="C26" s="12">
        <f>ROUND(C25*21%,2)</f>
        <v>120611.33</v>
      </c>
    </row>
    <row r="27" spans="1:4" s="13" customFormat="1" ht="13.8" x14ac:dyDescent="0.25">
      <c r="A27" s="119" t="s">
        <v>12</v>
      </c>
      <c r="B27" s="120"/>
      <c r="C27" s="14">
        <f>C25+C26</f>
        <v>694950.99999999988</v>
      </c>
    </row>
    <row r="28" spans="1:4" s="4" customFormat="1" ht="14.25" customHeight="1" x14ac:dyDescent="0.25">
      <c r="D28" s="13"/>
    </row>
    <row r="29" spans="1:4" s="4" customFormat="1" ht="14.25" customHeight="1" x14ac:dyDescent="0.25">
      <c r="A29" s="6" t="s">
        <v>13</v>
      </c>
      <c r="B29" s="6"/>
      <c r="C29" s="6"/>
      <c r="D29" s="13"/>
    </row>
    <row r="30" spans="1:4" s="4" customFormat="1" ht="14.25" customHeight="1" x14ac:dyDescent="0.25">
      <c r="B30" s="15"/>
      <c r="C30" s="16" t="s">
        <v>14</v>
      </c>
      <c r="D30" s="13"/>
    </row>
    <row r="31" spans="1:4" s="4" customFormat="1" ht="14.25" customHeight="1" x14ac:dyDescent="0.25">
      <c r="A31" s="3"/>
      <c r="C31" s="17"/>
      <c r="D31" s="13"/>
    </row>
    <row r="32" spans="1:4" s="4" customFormat="1" ht="14.25" customHeight="1" x14ac:dyDescent="0.25">
      <c r="A32" s="3"/>
      <c r="D32" s="13"/>
    </row>
    <row r="33" spans="1:6" s="4" customFormat="1" ht="14.25" customHeight="1" x14ac:dyDescent="0.25">
      <c r="A33" s="6" t="s">
        <v>15</v>
      </c>
      <c r="B33" s="6"/>
      <c r="C33" s="6"/>
      <c r="D33" s="13"/>
    </row>
    <row r="34" spans="1:6" s="4" customFormat="1" ht="14.25" customHeight="1" x14ac:dyDescent="0.25">
      <c r="B34" s="15"/>
      <c r="C34" s="16" t="s">
        <v>14</v>
      </c>
      <c r="D34" s="13"/>
    </row>
    <row r="35" spans="1:6" s="4" customFormat="1" ht="14.25" customHeight="1" x14ac:dyDescent="0.25">
      <c r="A35" s="3"/>
      <c r="D35" s="13"/>
      <c r="E35" s="13"/>
      <c r="F35" s="13"/>
    </row>
  </sheetData>
  <mergeCells count="8">
    <mergeCell ref="A26:B26"/>
    <mergeCell ref="A27:B27"/>
    <mergeCell ref="B20:B21"/>
    <mergeCell ref="A11:C11"/>
    <mergeCell ref="A12:C12"/>
    <mergeCell ref="A20:A21"/>
    <mergeCell ref="C20:C21"/>
    <mergeCell ref="A25:B25"/>
  </mergeCells>
  <pageMargins left="0.90551181102361999" right="0.51181102362205" top="0.74803149606299002" bottom="0.74803149606299002" header="0.31496062992126" footer="0.31496062992126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Y25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123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44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194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26.4" x14ac:dyDescent="0.25">
      <c r="A17" s="62">
        <v>1</v>
      </c>
      <c r="B17" s="2" t="s">
        <v>92</v>
      </c>
      <c r="C17" s="83" t="s">
        <v>124</v>
      </c>
      <c r="D17" s="63" t="s">
        <v>109</v>
      </c>
      <c r="E17" s="64">
        <v>0</v>
      </c>
      <c r="F17" s="65"/>
      <c r="G17" s="66"/>
      <c r="H17" s="66">
        <f>ROUND(F17 * G17, 2)</f>
        <v>0</v>
      </c>
      <c r="I17" s="66"/>
      <c r="J17" s="66"/>
      <c r="K17" s="47">
        <f>H17+I17+J17</f>
        <v>0</v>
      </c>
      <c r="L17" s="48">
        <f>ROUND(E17*F17, 2)</f>
        <v>0</v>
      </c>
      <c r="M17" s="48">
        <f>ROUND(E17*H17, 2)</f>
        <v>0</v>
      </c>
      <c r="N17" s="48">
        <f>ROUND(E17*I17, 2)</f>
        <v>0</v>
      </c>
      <c r="O17" s="48">
        <f>ROUND(E17*J17, 2)</f>
        <v>0</v>
      </c>
      <c r="P17" s="47">
        <f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0</v>
      </c>
      <c r="M19" s="84">
        <f>SUM(M$17:M18)</f>
        <v>0</v>
      </c>
      <c r="N19" s="84">
        <f>SUM(N$17:N18)</f>
        <v>0</v>
      </c>
      <c r="O19" s="84">
        <f>SUM(O$17:O18)</f>
        <v>0</v>
      </c>
      <c r="P19" s="84">
        <f>SUM(P$17:P18)</f>
        <v>0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Y25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125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46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194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26.4" x14ac:dyDescent="0.25">
      <c r="A17" s="62">
        <v>1</v>
      </c>
      <c r="B17" s="2" t="s">
        <v>92</v>
      </c>
      <c r="C17" s="83" t="s">
        <v>126</v>
      </c>
      <c r="D17" s="63" t="s">
        <v>109</v>
      </c>
      <c r="E17" s="64">
        <v>0</v>
      </c>
      <c r="F17" s="65"/>
      <c r="G17" s="66"/>
      <c r="H17" s="66">
        <f>ROUND(F17 * G17, 2)</f>
        <v>0</v>
      </c>
      <c r="I17" s="66"/>
      <c r="J17" s="66"/>
      <c r="K17" s="47">
        <f>H17+I17+J17</f>
        <v>0</v>
      </c>
      <c r="L17" s="48">
        <f>ROUND(E17*F17, 2)</f>
        <v>0</v>
      </c>
      <c r="M17" s="48">
        <f>ROUND(E17*H17, 2)</f>
        <v>0</v>
      </c>
      <c r="N17" s="48">
        <f>ROUND(E17*I17, 2)</f>
        <v>0</v>
      </c>
      <c r="O17" s="48">
        <f>ROUND(E17*J17, 2)</f>
        <v>0</v>
      </c>
      <c r="P17" s="47">
        <f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0</v>
      </c>
      <c r="M19" s="84">
        <f>SUM(M$17:M18)</f>
        <v>0</v>
      </c>
      <c r="N19" s="84">
        <f>SUM(N$17:N18)</f>
        <v>0</v>
      </c>
      <c r="O19" s="84">
        <f>SUM(O$17:O18)</f>
        <v>0</v>
      </c>
      <c r="P19" s="84">
        <f>SUM(P$17:P18)</f>
        <v>0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  <pageSetUpPr fitToPage="1"/>
  </sheetPr>
  <dimension ref="A1:Y25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127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48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110462.65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195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>
        <v>1</v>
      </c>
      <c r="B17" s="2" t="s">
        <v>92</v>
      </c>
      <c r="C17" s="83" t="s">
        <v>189</v>
      </c>
      <c r="D17" s="63" t="s">
        <v>109</v>
      </c>
      <c r="E17" s="64">
        <v>3169.66</v>
      </c>
      <c r="F17" s="65">
        <v>0.08</v>
      </c>
      <c r="G17" s="66">
        <v>12</v>
      </c>
      <c r="H17" s="66">
        <f t="shared" ref="H17" si="0">ROUND(F17 * G17, 2)</f>
        <v>0.96</v>
      </c>
      <c r="I17" s="66">
        <v>33.75</v>
      </c>
      <c r="J17" s="66">
        <v>0.14000000000000001</v>
      </c>
      <c r="K17" s="47">
        <f t="shared" ref="K17" si="1">H17+I17+J17</f>
        <v>34.85</v>
      </c>
      <c r="L17" s="48">
        <f t="shared" ref="L17" si="2">ROUND(E17*F17, 2)</f>
        <v>253.57</v>
      </c>
      <c r="M17" s="48">
        <f t="shared" ref="M17" si="3">ROUND(E17*H17, 2)</f>
        <v>3042.87</v>
      </c>
      <c r="N17" s="48">
        <f t="shared" ref="N17" si="4">ROUND(E17*I17, 2)</f>
        <v>106976.03</v>
      </c>
      <c r="O17" s="48">
        <f t="shared" ref="O17" si="5">ROUND(E17*J17, 2)</f>
        <v>443.75</v>
      </c>
      <c r="P17" s="47">
        <f t="shared" ref="P17" si="6">M17+N17+O17</f>
        <v>110462.65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thickBot="1" x14ac:dyDescent="0.35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253.57</v>
      </c>
      <c r="M19" s="84">
        <f>SUM(M$17:M18)</f>
        <v>3042.87</v>
      </c>
      <c r="N19" s="84">
        <f>SUM(N$17:N18)</f>
        <v>106976.03</v>
      </c>
      <c r="O19" s="84">
        <f>SUM(O$17:O18)</f>
        <v>443.75</v>
      </c>
      <c r="P19" s="84">
        <f>SUM(P$17:P18)</f>
        <v>110462.65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70C0"/>
    <pageSetUpPr fitToPage="1"/>
  </sheetPr>
  <dimension ref="A1:Y26"/>
  <sheetViews>
    <sheetView showZeros="0" workbookViewId="0">
      <selection activeCell="H18" sqref="H18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128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50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P20</f>
        <v>79843.739999999991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195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/>
      <c r="D17" s="63"/>
      <c r="E17" s="64">
        <v>0</v>
      </c>
      <c r="F17" s="65"/>
      <c r="G17" s="66"/>
      <c r="H17" s="66">
        <f t="shared" ref="H17:H18" si="0">ROUND(F17 * G17, 2)</f>
        <v>0</v>
      </c>
      <c r="I17" s="66"/>
      <c r="J17" s="66"/>
      <c r="K17" s="47">
        <f t="shared" ref="K17:K18" si="1">H17+I17+J17</f>
        <v>0</v>
      </c>
      <c r="L17" s="48">
        <f t="shared" ref="L17:L18" si="2">ROUND(E17*F17, 2)</f>
        <v>0</v>
      </c>
      <c r="M17" s="48">
        <f t="shared" ref="M17:M18" si="3">ROUND(E17*H17, 2)</f>
        <v>0</v>
      </c>
      <c r="N17" s="48">
        <f t="shared" ref="N17:N18" si="4">ROUND(E17*I17, 2)</f>
        <v>0</v>
      </c>
      <c r="O17" s="48">
        <f t="shared" ref="O17:O18" si="5">ROUND(E17*J17, 2)</f>
        <v>0</v>
      </c>
      <c r="P17" s="47">
        <f t="shared" ref="P17:P18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62">
        <v>1</v>
      </c>
      <c r="B18" s="2" t="s">
        <v>92</v>
      </c>
      <c r="C18" s="83" t="s">
        <v>50</v>
      </c>
      <c r="D18" s="63" t="s">
        <v>109</v>
      </c>
      <c r="E18" s="64">
        <v>3169.66</v>
      </c>
      <c r="F18" s="65">
        <v>0.16</v>
      </c>
      <c r="G18" s="66">
        <v>12</v>
      </c>
      <c r="H18" s="66">
        <f t="shared" si="0"/>
        <v>1.92</v>
      </c>
      <c r="I18" s="66">
        <v>23</v>
      </c>
      <c r="J18" s="66">
        <v>0.27</v>
      </c>
      <c r="K18" s="47">
        <f t="shared" si="1"/>
        <v>25.19</v>
      </c>
      <c r="L18" s="48">
        <f t="shared" si="2"/>
        <v>507.15</v>
      </c>
      <c r="M18" s="48">
        <f t="shared" si="3"/>
        <v>6085.75</v>
      </c>
      <c r="N18" s="48">
        <f t="shared" si="4"/>
        <v>72902.179999999993</v>
      </c>
      <c r="O18" s="48">
        <f t="shared" si="5"/>
        <v>855.81</v>
      </c>
      <c r="P18" s="47">
        <f t="shared" si="6"/>
        <v>79843.739999999991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ht="13.5" customHeight="1" thickBot="1" x14ac:dyDescent="0.35">
      <c r="A19" s="67"/>
      <c r="B19" s="68"/>
      <c r="C19" s="69"/>
      <c r="D19" s="67"/>
      <c r="E19" s="70"/>
      <c r="F19" s="49"/>
      <c r="G19" s="71"/>
      <c r="H19" s="71"/>
      <c r="I19" s="71"/>
      <c r="J19" s="71"/>
      <c r="K19" s="72"/>
      <c r="L19" s="48"/>
      <c r="M19" s="48"/>
      <c r="N19" s="48"/>
      <c r="O19" s="48"/>
      <c r="P19" s="47"/>
    </row>
    <row r="20" spans="1:25" s="1" customFormat="1" ht="13.5" customHeight="1" x14ac:dyDescent="0.25">
      <c r="A20" s="157" t="s">
        <v>100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9"/>
      <c r="L20" s="84">
        <f>SUM(L$17:L19)</f>
        <v>507.15</v>
      </c>
      <c r="M20" s="84">
        <f>SUM(M$17:M19)</f>
        <v>6085.75</v>
      </c>
      <c r="N20" s="84">
        <f>SUM(N$17:N19)</f>
        <v>72902.179999999993</v>
      </c>
      <c r="O20" s="84">
        <f>SUM(O$17:O19)</f>
        <v>855.81</v>
      </c>
      <c r="P20" s="84">
        <f>SUM(P$17:P19)</f>
        <v>79843.739999999991</v>
      </c>
    </row>
    <row r="21" spans="1:25" s="1" customFormat="1" ht="13.2" x14ac:dyDescent="0.25">
      <c r="A21" s="53"/>
    </row>
    <row r="22" spans="1:25" s="1" customFormat="1" ht="13.2" x14ac:dyDescent="0.25">
      <c r="A22" s="53"/>
    </row>
    <row r="23" spans="1:25" s="1" customFormat="1" ht="13.2" x14ac:dyDescent="0.25">
      <c r="A23" s="73" t="s">
        <v>13</v>
      </c>
      <c r="B23" s="74"/>
      <c r="C23" s="74"/>
      <c r="D23" s="74"/>
      <c r="H23" s="74" t="s">
        <v>15</v>
      </c>
      <c r="I23" s="74"/>
      <c r="J23" s="74"/>
      <c r="K23" s="74"/>
      <c r="L23" s="74"/>
      <c r="M23" s="74"/>
      <c r="N23" s="74"/>
      <c r="O23" s="74"/>
    </row>
    <row r="24" spans="1:25" x14ac:dyDescent="0.3">
      <c r="B24" s="75"/>
      <c r="C24" s="76"/>
      <c r="D24" s="75" t="s">
        <v>14</v>
      </c>
      <c r="I24" s="75"/>
      <c r="J24" s="76"/>
      <c r="O24" s="75" t="s">
        <v>14</v>
      </c>
    </row>
    <row r="25" spans="1:25" x14ac:dyDescent="0.3">
      <c r="A25" s="77"/>
      <c r="C25" s="78"/>
    </row>
    <row r="26" spans="1:25" x14ac:dyDescent="0.3">
      <c r="A26" s="77"/>
      <c r="C26" s="78"/>
    </row>
  </sheetData>
  <mergeCells count="12">
    <mergeCell ref="A1:E1"/>
    <mergeCell ref="A2:E2"/>
    <mergeCell ref="A3:E3"/>
    <mergeCell ref="D11:E11"/>
    <mergeCell ref="A20:K20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  <pageSetUpPr fitToPage="1"/>
  </sheetPr>
  <dimension ref="A1:Y26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129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52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P20</f>
        <v>24469.77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194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/>
      <c r="D17" s="63"/>
      <c r="E17" s="64">
        <v>0</v>
      </c>
      <c r="F17" s="65"/>
      <c r="G17" s="66"/>
      <c r="H17" s="66">
        <f t="shared" ref="H17:H18" si="0">ROUND(F17 * G17, 2)</f>
        <v>0</v>
      </c>
      <c r="I17" s="66"/>
      <c r="J17" s="66"/>
      <c r="K17" s="47">
        <f t="shared" ref="K17:K18" si="1">H17+I17+J17</f>
        <v>0</v>
      </c>
      <c r="L17" s="48">
        <f t="shared" ref="L17:L18" si="2">ROUND(E17*F17, 2)</f>
        <v>0</v>
      </c>
      <c r="M17" s="48">
        <f t="shared" ref="M17:M18" si="3">ROUND(E17*H17, 2)</f>
        <v>0</v>
      </c>
      <c r="N17" s="48">
        <f t="shared" ref="N17:N18" si="4">ROUND(E17*I17, 2)</f>
        <v>0</v>
      </c>
      <c r="O17" s="48">
        <f t="shared" ref="O17:O18" si="5">ROUND(E17*J17, 2)</f>
        <v>0</v>
      </c>
      <c r="P17" s="47">
        <f t="shared" ref="P17:P18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62"/>
      <c r="B18" s="2"/>
      <c r="C18" s="83" t="s">
        <v>51</v>
      </c>
      <c r="D18" s="63" t="s">
        <v>109</v>
      </c>
      <c r="E18" s="64">
        <v>3169.66</v>
      </c>
      <c r="F18" s="65">
        <v>0.08</v>
      </c>
      <c r="G18" s="66">
        <v>12</v>
      </c>
      <c r="H18" s="66">
        <f t="shared" si="0"/>
        <v>0.96</v>
      </c>
      <c r="I18" s="66">
        <v>6.64</v>
      </c>
      <c r="J18" s="66">
        <v>0.12</v>
      </c>
      <c r="K18" s="47">
        <f t="shared" si="1"/>
        <v>7.72</v>
      </c>
      <c r="L18" s="48">
        <f t="shared" si="2"/>
        <v>253.57</v>
      </c>
      <c r="M18" s="48">
        <f t="shared" si="3"/>
        <v>3042.87</v>
      </c>
      <c r="N18" s="48">
        <f t="shared" si="4"/>
        <v>21046.54</v>
      </c>
      <c r="O18" s="48">
        <f t="shared" si="5"/>
        <v>380.36</v>
      </c>
      <c r="P18" s="47">
        <f t="shared" si="6"/>
        <v>24469.77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ht="13.5" customHeight="1" thickBot="1" x14ac:dyDescent="0.35">
      <c r="A19" s="67"/>
      <c r="B19" s="68"/>
      <c r="C19" s="69"/>
      <c r="D19" s="67"/>
      <c r="E19" s="70"/>
      <c r="F19" s="49"/>
      <c r="G19" s="71"/>
      <c r="H19" s="71"/>
      <c r="I19" s="71"/>
      <c r="J19" s="71"/>
      <c r="K19" s="72"/>
      <c r="L19" s="48"/>
      <c r="M19" s="48"/>
      <c r="N19" s="48"/>
      <c r="O19" s="48"/>
      <c r="P19" s="47"/>
    </row>
    <row r="20" spans="1:25" s="1" customFormat="1" ht="13.5" customHeight="1" x14ac:dyDescent="0.25">
      <c r="A20" s="157" t="s">
        <v>100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9"/>
      <c r="L20" s="84">
        <f>SUM(L$17:L19)</f>
        <v>253.57</v>
      </c>
      <c r="M20" s="84">
        <f>SUM(M$17:M19)</f>
        <v>3042.87</v>
      </c>
      <c r="N20" s="84">
        <f>SUM(N$17:N19)</f>
        <v>21046.54</v>
      </c>
      <c r="O20" s="84">
        <f>SUM(O$17:O19)</f>
        <v>380.36</v>
      </c>
      <c r="P20" s="84">
        <f>SUM(P$17:P19)</f>
        <v>24469.77</v>
      </c>
    </row>
    <row r="21" spans="1:25" s="1" customFormat="1" ht="13.2" x14ac:dyDescent="0.25">
      <c r="A21" s="53"/>
    </row>
    <row r="22" spans="1:25" s="1" customFormat="1" ht="13.2" x14ac:dyDescent="0.25">
      <c r="A22" s="53"/>
    </row>
    <row r="23" spans="1:25" s="1" customFormat="1" ht="13.2" x14ac:dyDescent="0.25">
      <c r="A23" s="73" t="s">
        <v>13</v>
      </c>
      <c r="B23" s="74"/>
      <c r="C23" s="74"/>
      <c r="D23" s="74"/>
      <c r="H23" s="74" t="s">
        <v>15</v>
      </c>
      <c r="I23" s="74"/>
      <c r="J23" s="74"/>
      <c r="K23" s="74"/>
      <c r="L23" s="74"/>
      <c r="M23" s="74"/>
      <c r="N23" s="74"/>
      <c r="O23" s="74"/>
    </row>
    <row r="24" spans="1:25" x14ac:dyDescent="0.3">
      <c r="B24" s="75"/>
      <c r="C24" s="76"/>
      <c r="D24" s="75" t="s">
        <v>14</v>
      </c>
      <c r="I24" s="75"/>
      <c r="J24" s="76"/>
      <c r="O24" s="75" t="s">
        <v>14</v>
      </c>
    </row>
    <row r="25" spans="1:25" x14ac:dyDescent="0.3">
      <c r="A25" s="77"/>
      <c r="C25" s="78"/>
    </row>
    <row r="26" spans="1:25" x14ac:dyDescent="0.3">
      <c r="A26" s="77"/>
      <c r="C26" s="78"/>
    </row>
  </sheetData>
  <mergeCells count="12">
    <mergeCell ref="A1:E1"/>
    <mergeCell ref="A2:E2"/>
    <mergeCell ref="A3:E3"/>
    <mergeCell ref="D11:E11"/>
    <mergeCell ref="A20:K20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  <pageSetUpPr fitToPage="1"/>
  </sheetPr>
  <dimension ref="A1:Y26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130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54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P20</f>
        <v>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194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 t="s">
        <v>131</v>
      </c>
      <c r="D17" s="63"/>
      <c r="E17" s="64">
        <v>0</v>
      </c>
      <c r="F17" s="65"/>
      <c r="G17" s="66"/>
      <c r="H17" s="66">
        <f t="shared" ref="H17:H18" si="0">ROUND(F17 * G17, 2)</f>
        <v>0</v>
      </c>
      <c r="I17" s="66"/>
      <c r="J17" s="66"/>
      <c r="K17" s="47">
        <f t="shared" ref="K17:K18" si="1">H17+I17+J17</f>
        <v>0</v>
      </c>
      <c r="L17" s="48">
        <f t="shared" ref="L17:L18" si="2">ROUND(E17*F17, 2)</f>
        <v>0</v>
      </c>
      <c r="M17" s="48">
        <f t="shared" ref="M17:M18" si="3">ROUND(E17*H17, 2)</f>
        <v>0</v>
      </c>
      <c r="N17" s="48">
        <f t="shared" ref="N17:N18" si="4">ROUND(E17*I17, 2)</f>
        <v>0</v>
      </c>
      <c r="O17" s="48">
        <f t="shared" ref="O17:O18" si="5">ROUND(E17*J17, 2)</f>
        <v>0</v>
      </c>
      <c r="P17" s="47">
        <f t="shared" ref="P17:P18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62"/>
      <c r="B18" s="2"/>
      <c r="C18" s="83"/>
      <c r="D18" s="63"/>
      <c r="E18" s="64"/>
      <c r="F18" s="65"/>
      <c r="G18" s="66"/>
      <c r="H18" s="66">
        <f t="shared" si="0"/>
        <v>0</v>
      </c>
      <c r="I18" s="66"/>
      <c r="J18" s="66"/>
      <c r="K18" s="47">
        <f t="shared" si="1"/>
        <v>0</v>
      </c>
      <c r="L18" s="48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7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ht="13.5" customHeight="1" thickBot="1" x14ac:dyDescent="0.35">
      <c r="A19" s="67"/>
      <c r="B19" s="68"/>
      <c r="C19" s="69"/>
      <c r="D19" s="67"/>
      <c r="E19" s="70"/>
      <c r="F19" s="49"/>
      <c r="G19" s="71"/>
      <c r="H19" s="71"/>
      <c r="I19" s="71"/>
      <c r="J19" s="71"/>
      <c r="K19" s="72"/>
      <c r="L19" s="48"/>
      <c r="M19" s="48"/>
      <c r="N19" s="48"/>
      <c r="O19" s="48"/>
      <c r="P19" s="47"/>
    </row>
    <row r="20" spans="1:25" s="1" customFormat="1" ht="13.5" customHeight="1" x14ac:dyDescent="0.25">
      <c r="A20" s="157" t="s">
        <v>100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9"/>
      <c r="L20" s="84">
        <f>SUM(L$17:L19)</f>
        <v>0</v>
      </c>
      <c r="M20" s="84">
        <f>SUM(M$17:M19)</f>
        <v>0</v>
      </c>
      <c r="N20" s="84">
        <f>SUM(N$17:N19)</f>
        <v>0</v>
      </c>
      <c r="O20" s="84">
        <f>SUM(O$17:O19)</f>
        <v>0</v>
      </c>
      <c r="P20" s="84">
        <f>SUM(P$17:P19)</f>
        <v>0</v>
      </c>
    </row>
    <row r="21" spans="1:25" s="1" customFormat="1" ht="13.2" x14ac:dyDescent="0.25">
      <c r="A21" s="53"/>
    </row>
    <row r="22" spans="1:25" s="1" customFormat="1" ht="13.2" x14ac:dyDescent="0.25">
      <c r="A22" s="53"/>
    </row>
    <row r="23" spans="1:25" s="1" customFormat="1" ht="13.2" x14ac:dyDescent="0.25">
      <c r="A23" s="73" t="s">
        <v>13</v>
      </c>
      <c r="B23" s="74"/>
      <c r="C23" s="74"/>
      <c r="D23" s="74"/>
      <c r="H23" s="74" t="s">
        <v>15</v>
      </c>
      <c r="I23" s="74"/>
      <c r="J23" s="74"/>
      <c r="K23" s="74"/>
      <c r="L23" s="74"/>
      <c r="M23" s="74"/>
      <c r="N23" s="74"/>
      <c r="O23" s="74"/>
    </row>
    <row r="24" spans="1:25" x14ac:dyDescent="0.3">
      <c r="B24" s="75"/>
      <c r="C24" s="76"/>
      <c r="D24" s="75" t="s">
        <v>14</v>
      </c>
      <c r="I24" s="75"/>
      <c r="J24" s="76"/>
      <c r="O24" s="75" t="s">
        <v>14</v>
      </c>
    </row>
    <row r="25" spans="1:25" x14ac:dyDescent="0.3">
      <c r="A25" s="77"/>
      <c r="C25" s="78"/>
    </row>
    <row r="26" spans="1:25" x14ac:dyDescent="0.3">
      <c r="A26" s="77"/>
      <c r="C26" s="78"/>
    </row>
  </sheetData>
  <mergeCells count="12">
    <mergeCell ref="A1:E1"/>
    <mergeCell ref="A2:E2"/>
    <mergeCell ref="A3:E3"/>
    <mergeCell ref="D11:E11"/>
    <mergeCell ref="A20:K20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70C0"/>
    <pageSetUpPr fitToPage="1"/>
  </sheetPr>
  <dimension ref="A1:Y26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132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56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P20</f>
        <v>24469.78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194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/>
      <c r="D17" s="63"/>
      <c r="E17" s="64">
        <v>0</v>
      </c>
      <c r="F17" s="65"/>
      <c r="G17" s="66"/>
      <c r="H17" s="66">
        <f t="shared" ref="H17:H18" si="0">ROUND(F17 * G17, 2)</f>
        <v>0</v>
      </c>
      <c r="I17" s="66"/>
      <c r="J17" s="66"/>
      <c r="K17" s="47">
        <f t="shared" ref="K17:K18" si="1">H17+I17+J17</f>
        <v>0</v>
      </c>
      <c r="L17" s="48">
        <f t="shared" ref="L17:L18" si="2">ROUND(E17*F17, 2)</f>
        <v>0</v>
      </c>
      <c r="M17" s="48">
        <f t="shared" ref="M17:M18" si="3">ROUND(E17*H17, 2)</f>
        <v>0</v>
      </c>
      <c r="N17" s="48">
        <f t="shared" ref="N17:N18" si="4">ROUND(E17*I17, 2)</f>
        <v>0</v>
      </c>
      <c r="O17" s="48">
        <f t="shared" ref="O17:O18" si="5">ROUND(E17*J17, 2)</f>
        <v>0</v>
      </c>
      <c r="P17" s="47">
        <f t="shared" ref="P17:P18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91"/>
      <c r="B18" s="101" t="s">
        <v>92</v>
      </c>
      <c r="C18" s="100" t="s">
        <v>190</v>
      </c>
      <c r="D18" s="94" t="s">
        <v>109</v>
      </c>
      <c r="E18" s="95">
        <v>3169.66</v>
      </c>
      <c r="F18" s="102">
        <v>0.26</v>
      </c>
      <c r="G18" s="103">
        <v>12</v>
      </c>
      <c r="H18" s="103">
        <f t="shared" si="0"/>
        <v>3.12</v>
      </c>
      <c r="I18" s="103">
        <v>4.5</v>
      </c>
      <c r="J18" s="103">
        <v>0.1</v>
      </c>
      <c r="K18" s="104">
        <f t="shared" si="1"/>
        <v>7.72</v>
      </c>
      <c r="L18" s="105">
        <f t="shared" si="2"/>
        <v>824.11</v>
      </c>
      <c r="M18" s="105">
        <f t="shared" si="3"/>
        <v>9889.34</v>
      </c>
      <c r="N18" s="105">
        <f t="shared" si="4"/>
        <v>14263.47</v>
      </c>
      <c r="O18" s="105">
        <f t="shared" si="5"/>
        <v>316.97000000000003</v>
      </c>
      <c r="P18" s="104">
        <f t="shared" si="6"/>
        <v>24469.78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ht="15" thickBot="1" x14ac:dyDescent="0.35">
      <c r="A19" s="62"/>
      <c r="B19" s="2"/>
      <c r="C19" s="83"/>
      <c r="D19" s="63"/>
      <c r="E19" s="64"/>
      <c r="F19" s="65"/>
      <c r="G19" s="66"/>
      <c r="H19" s="66"/>
      <c r="I19" s="66"/>
      <c r="J19" s="66"/>
      <c r="K19" s="47"/>
      <c r="L19" s="48"/>
      <c r="M19" s="48"/>
      <c r="N19" s="48"/>
      <c r="O19" s="48"/>
      <c r="P19" s="47"/>
      <c r="Q19" s="1"/>
      <c r="R19" s="1"/>
      <c r="S19" s="1"/>
      <c r="T19" s="1"/>
      <c r="U19" s="1"/>
      <c r="V19" s="1"/>
      <c r="W19" s="1"/>
      <c r="X19" s="1"/>
      <c r="Y19" s="1"/>
    </row>
    <row r="20" spans="1:25" s="1" customFormat="1" ht="13.5" customHeight="1" thickBot="1" x14ac:dyDescent="0.3">
      <c r="A20" s="157" t="s">
        <v>100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9"/>
      <c r="L20" s="84">
        <f>SUM(L$17:L19)</f>
        <v>824.11</v>
      </c>
      <c r="M20" s="84">
        <f>SUM(M$17:M19)</f>
        <v>9889.34</v>
      </c>
      <c r="N20" s="84">
        <f>SUM(N$17:N19)</f>
        <v>14263.47</v>
      </c>
      <c r="O20" s="84">
        <f>SUM(O$17:O19)</f>
        <v>316.97000000000003</v>
      </c>
      <c r="P20" s="84">
        <f>SUM(P$17:P19)</f>
        <v>24469.78</v>
      </c>
    </row>
    <row r="21" spans="1:25" s="1" customFormat="1" ht="13.2" x14ac:dyDescent="0.25">
      <c r="A21" s="53"/>
    </row>
    <row r="22" spans="1:25" s="1" customFormat="1" ht="13.2" x14ac:dyDescent="0.25">
      <c r="A22" s="53"/>
    </row>
    <row r="23" spans="1:25" s="1" customFormat="1" ht="13.2" x14ac:dyDescent="0.25">
      <c r="A23" s="73" t="s">
        <v>13</v>
      </c>
      <c r="B23" s="74"/>
      <c r="C23" s="74"/>
      <c r="D23" s="74"/>
      <c r="H23" s="74" t="s">
        <v>15</v>
      </c>
      <c r="I23" s="74"/>
      <c r="J23" s="74"/>
      <c r="K23" s="74"/>
      <c r="L23" s="74"/>
      <c r="M23" s="74"/>
      <c r="N23" s="74"/>
      <c r="O23" s="74"/>
    </row>
    <row r="24" spans="1:25" x14ac:dyDescent="0.3">
      <c r="B24" s="75"/>
      <c r="C24" s="76"/>
      <c r="D24" s="75" t="s">
        <v>14</v>
      </c>
      <c r="I24" s="75"/>
      <c r="J24" s="76"/>
      <c r="O24" s="75" t="s">
        <v>14</v>
      </c>
    </row>
    <row r="25" spans="1:25" x14ac:dyDescent="0.3">
      <c r="A25" s="77"/>
      <c r="C25" s="78"/>
    </row>
    <row r="26" spans="1:25" x14ac:dyDescent="0.3">
      <c r="A26" s="77"/>
      <c r="C26" s="78"/>
    </row>
  </sheetData>
  <mergeCells count="12">
    <mergeCell ref="A1:E1"/>
    <mergeCell ref="A2:E2"/>
    <mergeCell ref="A3:E3"/>
    <mergeCell ref="D11:E11"/>
    <mergeCell ref="A20:K20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AFB25"/>
    <pageSetUpPr fitToPage="1"/>
  </sheetPr>
  <dimension ref="A1:Y25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133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58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4048.44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39.6" x14ac:dyDescent="0.25">
      <c r="A17" s="62">
        <v>1</v>
      </c>
      <c r="B17" s="2" t="s">
        <v>92</v>
      </c>
      <c r="C17" s="83" t="s">
        <v>173</v>
      </c>
      <c r="D17" s="63" t="s">
        <v>102</v>
      </c>
      <c r="E17" s="64">
        <v>306.7</v>
      </c>
      <c r="F17" s="65">
        <v>0.05</v>
      </c>
      <c r="G17" s="66">
        <v>12</v>
      </c>
      <c r="H17" s="66">
        <f>ROUND(F17 * G17, 2)</f>
        <v>0.6</v>
      </c>
      <c r="I17" s="66">
        <v>12.5</v>
      </c>
      <c r="J17" s="66">
        <v>0.1</v>
      </c>
      <c r="K17" s="47">
        <f>H17+I17+J17</f>
        <v>13.2</v>
      </c>
      <c r="L17" s="48">
        <f>ROUND(E17*F17, 2)</f>
        <v>15.34</v>
      </c>
      <c r="M17" s="48">
        <f>ROUND(E17*H17, 2)</f>
        <v>184.02</v>
      </c>
      <c r="N17" s="48">
        <f>ROUND(E17*I17, 2)</f>
        <v>3833.75</v>
      </c>
      <c r="O17" s="48">
        <f>ROUND(E17*J17, 2)</f>
        <v>30.67</v>
      </c>
      <c r="P17" s="47">
        <f>M17+N17+O17</f>
        <v>4048.44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15.34</v>
      </c>
      <c r="M19" s="84">
        <f>SUM(M$17:M18)</f>
        <v>184.02</v>
      </c>
      <c r="N19" s="84">
        <f>SUM(N$17:N18)</f>
        <v>3833.75</v>
      </c>
      <c r="O19" s="84">
        <f>SUM(O$17:O18)</f>
        <v>30.67</v>
      </c>
      <c r="P19" s="84">
        <f>SUM(P$17:P18)</f>
        <v>4048.44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AFB25"/>
    <pageSetUpPr fitToPage="1"/>
  </sheetPr>
  <dimension ref="A1:Y25"/>
  <sheetViews>
    <sheetView showZeros="0" workbookViewId="0">
      <selection activeCell="E17" sqref="E17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134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60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>
        <v>1</v>
      </c>
      <c r="B17" s="2" t="s">
        <v>92</v>
      </c>
      <c r="C17" s="83" t="s">
        <v>60</v>
      </c>
      <c r="D17" s="63" t="s">
        <v>102</v>
      </c>
      <c r="E17" s="64"/>
      <c r="F17" s="65">
        <v>0.15</v>
      </c>
      <c r="G17" s="66">
        <v>12</v>
      </c>
      <c r="H17" s="66">
        <v>1.25</v>
      </c>
      <c r="I17" s="66"/>
      <c r="J17" s="66">
        <v>0.15</v>
      </c>
      <c r="K17" s="47">
        <f>H17+I17+J17</f>
        <v>1.4</v>
      </c>
      <c r="L17" s="48">
        <f>ROUND(E17*F17, 2)</f>
        <v>0</v>
      </c>
      <c r="M17" s="48">
        <f>ROUND(E17*H17, 2)</f>
        <v>0</v>
      </c>
      <c r="N17" s="48">
        <f>ROUND(E17*I17, 2)</f>
        <v>0</v>
      </c>
      <c r="O17" s="48">
        <f>ROUND(E17*J17, 2)</f>
        <v>0</v>
      </c>
      <c r="P17" s="47">
        <f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0</v>
      </c>
      <c r="M19" s="84">
        <f>SUM(M$17:M18)</f>
        <v>0</v>
      </c>
      <c r="N19" s="84">
        <f>SUM(N$17:N18)</f>
        <v>0</v>
      </c>
      <c r="O19" s="84">
        <f>SUM(O$17:O18)</f>
        <v>0</v>
      </c>
      <c r="P19" s="84">
        <f>SUM(P$17:P18)</f>
        <v>0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AFB25"/>
    <pageSetUpPr fitToPage="1"/>
  </sheetPr>
  <dimension ref="A1:Y25"/>
  <sheetViews>
    <sheetView showZeros="0" topLeftCell="A4" workbookViewId="0">
      <selection activeCell="J18" sqref="J18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135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62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550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195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>
        <v>1</v>
      </c>
      <c r="B17" s="2" t="s">
        <v>92</v>
      </c>
      <c r="C17" s="83" t="s">
        <v>62</v>
      </c>
      <c r="D17" s="63" t="s">
        <v>98</v>
      </c>
      <c r="E17" s="64">
        <v>5</v>
      </c>
      <c r="F17" s="65"/>
      <c r="G17" s="66"/>
      <c r="H17" s="66">
        <f>ROUND(F17 * G17, 2)</f>
        <v>0</v>
      </c>
      <c r="I17" s="66"/>
      <c r="J17" s="66">
        <v>110</v>
      </c>
      <c r="K17" s="47">
        <f>H17+I17+J17</f>
        <v>110</v>
      </c>
      <c r="L17" s="48">
        <f>ROUND(E17*F17, 2)</f>
        <v>0</v>
      </c>
      <c r="M17" s="48">
        <f>ROUND(E17*H17, 2)</f>
        <v>0</v>
      </c>
      <c r="N17" s="48">
        <f>ROUND(E17*I17, 2)</f>
        <v>0</v>
      </c>
      <c r="O17" s="48">
        <f>ROUND(E17*J17, 2)</f>
        <v>550</v>
      </c>
      <c r="P17" s="47">
        <f>M17+N17+O17</f>
        <v>550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0</v>
      </c>
      <c r="M19" s="84">
        <f>SUM(M$17:M18)</f>
        <v>0</v>
      </c>
      <c r="N19" s="84">
        <f>SUM(N$17:N18)</f>
        <v>0</v>
      </c>
      <c r="O19" s="84">
        <f>SUM(O$17:O18)</f>
        <v>550</v>
      </c>
      <c r="P19" s="84">
        <f>SUM(P$17:P18)</f>
        <v>550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abSelected="1" topLeftCell="A18" zoomScale="85" zoomScaleNormal="85" workbookViewId="0">
      <selection activeCell="E36" sqref="E36"/>
    </sheetView>
  </sheetViews>
  <sheetFormatPr defaultColWidth="9.109375" defaultRowHeight="14.4" x14ac:dyDescent="0.3"/>
  <cols>
    <col min="1" max="1" width="4.6640625" style="4" customWidth="1"/>
    <col min="2" max="2" width="6" style="4" customWidth="1"/>
    <col min="3" max="3" width="28.33203125" style="27" customWidth="1"/>
    <col min="4" max="4" width="11.88671875" style="4" customWidth="1"/>
    <col min="5" max="5" width="11.6640625" style="4" customWidth="1"/>
    <col min="6" max="6" width="15" style="4" customWidth="1"/>
    <col min="7" max="7" width="10.33203125" style="4" customWidth="1"/>
    <col min="8" max="8" width="9.6640625" style="4" customWidth="1"/>
    <col min="9" max="9" width="9.109375" style="4" hidden="1"/>
    <col min="10" max="10" width="9.109375" style="4"/>
  </cols>
  <sheetData>
    <row r="1" spans="1:10" ht="12.75" customHeight="1" x14ac:dyDescent="0.3">
      <c r="A1" s="138" t="s">
        <v>16</v>
      </c>
      <c r="B1" s="138"/>
      <c r="C1" s="138"/>
      <c r="D1" s="138"/>
      <c r="E1" s="138"/>
      <c r="F1" s="138"/>
      <c r="G1" s="138"/>
      <c r="H1" s="138"/>
      <c r="I1"/>
      <c r="J1"/>
    </row>
    <row r="2" spans="1:10" ht="12.75" customHeight="1" x14ac:dyDescent="0.3">
      <c r="A2" s="139" t="s">
        <v>17</v>
      </c>
      <c r="B2" s="139"/>
      <c r="C2" s="139"/>
      <c r="D2" s="139"/>
      <c r="E2" s="139"/>
      <c r="F2" s="139"/>
      <c r="G2" s="139"/>
      <c r="H2" s="139"/>
      <c r="I2"/>
      <c r="J2"/>
    </row>
    <row r="3" spans="1:10" ht="13.5" customHeight="1" x14ac:dyDescent="0.3">
      <c r="A3" s="140" t="s">
        <v>18</v>
      </c>
      <c r="B3" s="140"/>
      <c r="C3" s="140"/>
      <c r="D3" s="140"/>
      <c r="E3" s="140"/>
      <c r="F3" s="140"/>
      <c r="G3" s="140"/>
      <c r="H3" s="140"/>
      <c r="I3"/>
      <c r="J3"/>
    </row>
    <row r="4" spans="1:10" ht="13.5" customHeight="1" x14ac:dyDescent="0.3">
      <c r="A4" s="18" t="s">
        <v>5</v>
      </c>
      <c r="B4" s="19"/>
      <c r="C4" s="20"/>
      <c r="D4" s="19"/>
      <c r="E4" s="19"/>
      <c r="F4" s="19"/>
      <c r="G4" s="19"/>
      <c r="H4" s="41"/>
      <c r="I4"/>
      <c r="J4"/>
    </row>
    <row r="5" spans="1:10" ht="13.5" customHeight="1" x14ac:dyDescent="0.3">
      <c r="A5" s="18" t="s">
        <v>157</v>
      </c>
      <c r="B5" s="19"/>
      <c r="C5" s="20"/>
      <c r="D5" s="19"/>
      <c r="E5" s="19"/>
      <c r="F5" s="19"/>
      <c r="G5" s="19"/>
      <c r="H5" s="41"/>
      <c r="I5"/>
      <c r="J5"/>
    </row>
    <row r="6" spans="1:10" x14ac:dyDescent="0.3">
      <c r="A6" s="18" t="s">
        <v>152</v>
      </c>
      <c r="B6" s="19"/>
      <c r="C6" s="20"/>
      <c r="D6" s="19"/>
      <c r="E6" s="19"/>
      <c r="F6" s="19"/>
      <c r="G6" s="19"/>
    </row>
    <row r="7" spans="1:10" x14ac:dyDescent="0.3">
      <c r="A7" s="21" t="s">
        <v>153</v>
      </c>
      <c r="B7" s="21"/>
      <c r="C7" s="22"/>
      <c r="D7" s="21"/>
      <c r="E7" s="21"/>
      <c r="F7" s="21"/>
      <c r="G7" s="21"/>
    </row>
    <row r="8" spans="1:10" x14ac:dyDescent="0.3">
      <c r="A8" s="21" t="s">
        <v>154</v>
      </c>
      <c r="B8" s="21"/>
      <c r="C8" s="22"/>
      <c r="D8" s="21"/>
      <c r="E8" s="21"/>
      <c r="F8" s="21"/>
      <c r="G8" s="21"/>
    </row>
    <row r="9" spans="1:10" x14ac:dyDescent="0.3">
      <c r="A9" s="21" t="s">
        <v>6</v>
      </c>
      <c r="B9" s="21"/>
      <c r="C9" s="22"/>
      <c r="D9" s="21"/>
      <c r="E9" s="21"/>
      <c r="F9" s="21"/>
      <c r="G9" s="21"/>
    </row>
    <row r="10" spans="1:10" x14ac:dyDescent="0.3">
      <c r="C10" s="23" t="s">
        <v>19</v>
      </c>
      <c r="D10" s="24">
        <f>D39</f>
        <v>574339.66999999993</v>
      </c>
      <c r="E10" s="24"/>
    </row>
    <row r="11" spans="1:10" x14ac:dyDescent="0.3">
      <c r="C11" s="23" t="s">
        <v>20</v>
      </c>
      <c r="D11" s="25">
        <f>H34</f>
        <v>12739.419999999998</v>
      </c>
      <c r="E11" s="26"/>
    </row>
    <row r="12" spans="1:10" x14ac:dyDescent="0.3">
      <c r="D12" s="5" t="s">
        <v>21</v>
      </c>
      <c r="E12" s="4" t="s">
        <v>193</v>
      </c>
    </row>
    <row r="14" spans="1:10" x14ac:dyDescent="0.3">
      <c r="A14" s="137" t="s">
        <v>22</v>
      </c>
      <c r="B14" s="137" t="s">
        <v>23</v>
      </c>
      <c r="C14" s="137" t="s">
        <v>24</v>
      </c>
      <c r="D14" s="137" t="s">
        <v>25</v>
      </c>
      <c r="E14" s="136" t="s">
        <v>26</v>
      </c>
      <c r="F14" s="136"/>
      <c r="G14" s="136"/>
      <c r="H14" s="137" t="s">
        <v>27</v>
      </c>
    </row>
    <row r="15" spans="1:10" ht="24" customHeight="1" x14ac:dyDescent="0.3">
      <c r="A15" s="136"/>
      <c r="B15" s="137"/>
      <c r="C15" s="137"/>
      <c r="D15" s="137"/>
      <c r="E15" s="28" t="s">
        <v>28</v>
      </c>
      <c r="F15" s="28" t="s">
        <v>29</v>
      </c>
      <c r="G15" s="28" t="s">
        <v>30</v>
      </c>
      <c r="H15" s="137"/>
      <c r="I15"/>
      <c r="J15"/>
    </row>
    <row r="16" spans="1:10" x14ac:dyDescent="0.3">
      <c r="A16" s="29">
        <v>1</v>
      </c>
      <c r="B16" s="30" t="s">
        <v>31</v>
      </c>
      <c r="C16" s="31" t="s">
        <v>32</v>
      </c>
      <c r="D16" s="32">
        <f>E16+F16+G16</f>
        <v>125</v>
      </c>
      <c r="E16" s="32">
        <f>BL!M26</f>
        <v>0</v>
      </c>
      <c r="F16" s="32">
        <f>BL!N26</f>
        <v>0</v>
      </c>
      <c r="G16" s="32">
        <f>BL!O26</f>
        <v>125</v>
      </c>
      <c r="H16" s="33">
        <f>BL!L26</f>
        <v>0</v>
      </c>
    </row>
    <row r="17" spans="1:8" x14ac:dyDescent="0.3">
      <c r="A17" s="29">
        <v>2</v>
      </c>
      <c r="B17" s="30" t="s">
        <v>191</v>
      </c>
      <c r="C17" s="31" t="s">
        <v>192</v>
      </c>
      <c r="D17" s="32">
        <f>E17+F17+G17</f>
        <v>17357.189999999999</v>
      </c>
      <c r="E17" s="32">
        <f>Dem!M28</f>
        <v>3612.87</v>
      </c>
      <c r="F17" s="32">
        <f>Dem!N28</f>
        <v>0</v>
      </c>
      <c r="G17" s="32">
        <f>Dem!O28</f>
        <v>13744.32</v>
      </c>
      <c r="H17" s="32">
        <f>Dem!L28</f>
        <v>301.08000000000004</v>
      </c>
    </row>
    <row r="18" spans="1:8" x14ac:dyDescent="0.3">
      <c r="A18" s="29">
        <v>4</v>
      </c>
      <c r="B18" s="30" t="s">
        <v>35</v>
      </c>
      <c r="C18" s="31" t="s">
        <v>36</v>
      </c>
      <c r="D18" s="32">
        <f t="shared" ref="D18" si="0">E18+F18+G18</f>
        <v>79015.88</v>
      </c>
      <c r="E18" s="32">
        <f>Sie!M29</f>
        <v>42257.47</v>
      </c>
      <c r="F18" s="32">
        <f>Sie!N29</f>
        <v>35056.719999999994</v>
      </c>
      <c r="G18" s="32">
        <f>Sie!O29</f>
        <v>1701.69</v>
      </c>
      <c r="H18" s="33">
        <f>Sie!L29</f>
        <v>3487.56</v>
      </c>
    </row>
    <row r="19" spans="1:8" x14ac:dyDescent="0.3">
      <c r="A19" s="29">
        <v>4</v>
      </c>
      <c r="B19" s="30" t="s">
        <v>33</v>
      </c>
      <c r="C19" s="31" t="s">
        <v>34</v>
      </c>
      <c r="D19" s="32">
        <f t="shared" ref="D19:D32" si="1">E19+F19+G19</f>
        <v>126591.06000000001</v>
      </c>
      <c r="E19" s="32">
        <f>Grī!M31</f>
        <v>68211.080000000016</v>
      </c>
      <c r="F19" s="32">
        <f>Grī!N31</f>
        <v>54582.89</v>
      </c>
      <c r="G19" s="32">
        <f>Grī!O31</f>
        <v>3797.0899999999997</v>
      </c>
      <c r="H19" s="33">
        <f>Grī!L31</f>
        <v>5684.2699999999995</v>
      </c>
    </row>
    <row r="20" spans="1:8" x14ac:dyDescent="0.3">
      <c r="A20" s="29">
        <v>5</v>
      </c>
      <c r="B20" s="30" t="s">
        <v>37</v>
      </c>
      <c r="C20" s="31" t="s">
        <v>38</v>
      </c>
      <c r="D20" s="32">
        <f t="shared" si="1"/>
        <v>30926.53</v>
      </c>
      <c r="E20" s="32">
        <f>Grie!M33</f>
        <v>15039.03</v>
      </c>
      <c r="F20" s="32">
        <f>Grie!N33</f>
        <v>15124.72</v>
      </c>
      <c r="G20" s="32">
        <f>Grie!O33</f>
        <v>762.78000000000009</v>
      </c>
      <c r="H20" s="33">
        <f>Grie!L33</f>
        <v>1227.97</v>
      </c>
    </row>
    <row r="21" spans="1:8" x14ac:dyDescent="0.3">
      <c r="A21" s="29">
        <v>6</v>
      </c>
      <c r="B21" s="30" t="s">
        <v>39</v>
      </c>
      <c r="C21" s="31" t="s">
        <v>40</v>
      </c>
      <c r="D21" s="32">
        <f t="shared" si="1"/>
        <v>33935.949999999997</v>
      </c>
      <c r="E21" s="32">
        <f>Du!M27</f>
        <v>2217.6000000000004</v>
      </c>
      <c r="F21" s="32">
        <f>Du!N27</f>
        <v>31118.35</v>
      </c>
      <c r="G21" s="32">
        <f>Du!O27</f>
        <v>600</v>
      </c>
      <c r="H21" s="33">
        <f>Du!L27</f>
        <v>184.79999999999998</v>
      </c>
    </row>
    <row r="22" spans="1:8" ht="22.8" x14ac:dyDescent="0.3">
      <c r="A22" s="29">
        <v>7</v>
      </c>
      <c r="B22" s="30" t="s">
        <v>41</v>
      </c>
      <c r="C22" s="31" t="s">
        <v>42</v>
      </c>
      <c r="D22" s="32">
        <f t="shared" si="1"/>
        <v>0</v>
      </c>
      <c r="E22" s="32">
        <f>UATS!M19</f>
        <v>0</v>
      </c>
      <c r="F22" s="32">
        <f>UATS!N19</f>
        <v>0</v>
      </c>
      <c r="G22" s="32">
        <f>UATS!O19</f>
        <v>0</v>
      </c>
      <c r="H22" s="33">
        <f>UATS!L19</f>
        <v>0</v>
      </c>
    </row>
    <row r="23" spans="1:8" ht="22.8" x14ac:dyDescent="0.3">
      <c r="A23" s="29">
        <v>8</v>
      </c>
      <c r="B23" s="30" t="s">
        <v>43</v>
      </c>
      <c r="C23" s="31" t="s">
        <v>44</v>
      </c>
      <c r="D23" s="32">
        <f t="shared" si="1"/>
        <v>0</v>
      </c>
      <c r="E23" s="32">
        <f>'ESS-CI'!M19</f>
        <v>0</v>
      </c>
      <c r="F23" s="32">
        <f>'ESS-CI'!N19</f>
        <v>0</v>
      </c>
      <c r="G23" s="32">
        <f>'ESS-CI'!O19</f>
        <v>0</v>
      </c>
      <c r="H23" s="33">
        <f>'ESS-CI'!L19</f>
        <v>0</v>
      </c>
    </row>
    <row r="24" spans="1:8" ht="22.8" x14ac:dyDescent="0.3">
      <c r="A24" s="29">
        <v>9</v>
      </c>
      <c r="B24" s="30" t="s">
        <v>45</v>
      </c>
      <c r="C24" s="31" t="s">
        <v>46</v>
      </c>
      <c r="D24" s="32">
        <f t="shared" si="1"/>
        <v>0</v>
      </c>
      <c r="E24" s="32">
        <f>SP!M19</f>
        <v>0</v>
      </c>
      <c r="F24" s="32">
        <f>SP!N19</f>
        <v>0</v>
      </c>
      <c r="G24" s="32">
        <f>SP!O19</f>
        <v>0</v>
      </c>
      <c r="H24" s="33">
        <f>SP!L19</f>
        <v>0</v>
      </c>
    </row>
    <row r="25" spans="1:8" ht="34.200000000000003" x14ac:dyDescent="0.3">
      <c r="A25" s="29">
        <v>10</v>
      </c>
      <c r="B25" s="30" t="s">
        <v>47</v>
      </c>
      <c r="C25" s="31" t="s">
        <v>48</v>
      </c>
      <c r="D25" s="32">
        <f t="shared" si="1"/>
        <v>110462.65</v>
      </c>
      <c r="E25" s="32">
        <f>EL!M19</f>
        <v>3042.87</v>
      </c>
      <c r="F25" s="32">
        <f>EL!N19</f>
        <v>106976.03</v>
      </c>
      <c r="G25" s="32">
        <f>EL!O19</f>
        <v>443.75</v>
      </c>
      <c r="H25" s="33">
        <f>EL!L19</f>
        <v>253.57</v>
      </c>
    </row>
    <row r="26" spans="1:8" x14ac:dyDescent="0.3">
      <c r="A26" s="29">
        <v>11</v>
      </c>
      <c r="B26" s="30" t="s">
        <v>49</v>
      </c>
      <c r="C26" s="31" t="s">
        <v>50</v>
      </c>
      <c r="D26" s="32">
        <f t="shared" si="1"/>
        <v>79843.739999999991</v>
      </c>
      <c r="E26" s="32">
        <f>Vē!M20</f>
        <v>6085.75</v>
      </c>
      <c r="F26" s="32">
        <f>Vē!N20</f>
        <v>72902.179999999993</v>
      </c>
      <c r="G26" s="32">
        <f>Vē!O20</f>
        <v>855.81</v>
      </c>
      <c r="H26" s="33">
        <f>Vē!L20</f>
        <v>507.15</v>
      </c>
    </row>
    <row r="27" spans="1:8" x14ac:dyDescent="0.3">
      <c r="A27" s="29">
        <v>12</v>
      </c>
      <c r="B27" s="30" t="s">
        <v>51</v>
      </c>
      <c r="C27" s="31" t="s">
        <v>52</v>
      </c>
      <c r="D27" s="32">
        <f t="shared" si="1"/>
        <v>24469.77</v>
      </c>
      <c r="E27" s="32">
        <f>Kond!M20</f>
        <v>3042.87</v>
      </c>
      <c r="F27" s="32">
        <f>Kond!N20</f>
        <v>21046.54</v>
      </c>
      <c r="G27" s="32">
        <f>Kond!O20</f>
        <v>380.36</v>
      </c>
      <c r="H27" s="33">
        <f>Kond!L20</f>
        <v>253.57</v>
      </c>
    </row>
    <row r="28" spans="1:8" x14ac:dyDescent="0.3">
      <c r="A28" s="29">
        <v>13</v>
      </c>
      <c r="B28" s="30" t="s">
        <v>53</v>
      </c>
      <c r="C28" s="31" t="s">
        <v>54</v>
      </c>
      <c r="D28" s="32">
        <f t="shared" si="1"/>
        <v>0</v>
      </c>
      <c r="E28" s="32">
        <f>Apk!M20</f>
        <v>0</v>
      </c>
      <c r="F28" s="32">
        <f>Apk!N20</f>
        <v>0</v>
      </c>
      <c r="G28" s="32">
        <f>Apk!O20</f>
        <v>0</v>
      </c>
      <c r="H28" s="33">
        <f>Apk!L20</f>
        <v>0</v>
      </c>
    </row>
    <row r="29" spans="1:8" x14ac:dyDescent="0.3">
      <c r="A29" s="29">
        <v>14</v>
      </c>
      <c r="B29" s="30" t="s">
        <v>55</v>
      </c>
      <c r="C29" s="31" t="s">
        <v>56</v>
      </c>
      <c r="D29" s="32">
        <f t="shared" si="1"/>
        <v>24469.78</v>
      </c>
      <c r="E29" s="32">
        <f>ŪK!M20</f>
        <v>9889.34</v>
      </c>
      <c r="F29" s="32">
        <f>ŪK!N20</f>
        <v>14263.47</v>
      </c>
      <c r="G29" s="32">
        <f>ŪK!O20</f>
        <v>316.97000000000003</v>
      </c>
      <c r="H29" s="33">
        <f>ŪK!L20</f>
        <v>824.11</v>
      </c>
    </row>
    <row r="30" spans="1:8" x14ac:dyDescent="0.3">
      <c r="A30" s="29">
        <v>15</v>
      </c>
      <c r="B30" s="30" t="s">
        <v>57</v>
      </c>
      <c r="C30" s="31" t="s">
        <v>58</v>
      </c>
      <c r="D30" s="32">
        <f t="shared" si="1"/>
        <v>4048.44</v>
      </c>
      <c r="E30" s="32">
        <f>Cd!M19</f>
        <v>184.02</v>
      </c>
      <c r="F30" s="32">
        <f>Cd!N19</f>
        <v>3833.75</v>
      </c>
      <c r="G30" s="32">
        <f>Cd!O19</f>
        <v>30.67</v>
      </c>
      <c r="H30" s="33">
        <f>Cd!L19</f>
        <v>15.34</v>
      </c>
    </row>
    <row r="31" spans="1:8" x14ac:dyDescent="0.3">
      <c r="A31" s="29">
        <v>16</v>
      </c>
      <c r="B31" s="30" t="s">
        <v>59</v>
      </c>
      <c r="C31" s="31" t="s">
        <v>60</v>
      </c>
      <c r="D31" s="32">
        <f t="shared" si="1"/>
        <v>0</v>
      </c>
      <c r="E31" s="32">
        <f>BIS!M19</f>
        <v>0</v>
      </c>
      <c r="F31" s="32">
        <f>BIS!N19</f>
        <v>0</v>
      </c>
      <c r="G31" s="32">
        <f>BIS!O19</f>
        <v>0</v>
      </c>
      <c r="H31" s="33">
        <f>BIS!L19</f>
        <v>0</v>
      </c>
    </row>
    <row r="32" spans="1:8" ht="22.8" customHeight="1" x14ac:dyDescent="0.3">
      <c r="A32" s="29">
        <v>17</v>
      </c>
      <c r="B32" s="30" t="s">
        <v>61</v>
      </c>
      <c r="C32" s="31" t="s">
        <v>62</v>
      </c>
      <c r="D32" s="32">
        <f t="shared" si="1"/>
        <v>550</v>
      </c>
      <c r="E32" s="32">
        <f>EDLUS!M19</f>
        <v>0</v>
      </c>
      <c r="F32" s="32">
        <f>EDLUS!N19</f>
        <v>0</v>
      </c>
      <c r="G32" s="32">
        <f>EDLUS!O19</f>
        <v>550</v>
      </c>
      <c r="H32" s="33">
        <f>EDLUS!L19</f>
        <v>0</v>
      </c>
    </row>
    <row r="33" spans="1:10" x14ac:dyDescent="0.3">
      <c r="A33" s="29"/>
      <c r="B33" s="30"/>
      <c r="C33" s="31"/>
      <c r="D33" s="32"/>
      <c r="E33" s="32"/>
      <c r="F33" s="32"/>
      <c r="G33" s="32"/>
      <c r="H33" s="33"/>
    </row>
    <row r="34" spans="1:10" ht="15" customHeight="1" x14ac:dyDescent="0.3">
      <c r="A34" s="130" t="s">
        <v>63</v>
      </c>
      <c r="B34" s="131"/>
      <c r="C34" s="132"/>
      <c r="D34" s="35">
        <f>SUM(D16:D33)</f>
        <v>531795.99</v>
      </c>
      <c r="E34" s="35">
        <f>SUM(E16:E33)</f>
        <v>153582.9</v>
      </c>
      <c r="F34" s="35">
        <f>SUM(F16:F33)</f>
        <v>354904.64999999997</v>
      </c>
      <c r="G34" s="35">
        <f>SUM(G16:G33)</f>
        <v>23308.44</v>
      </c>
      <c r="H34" s="35">
        <f>SUM(H16:H33)</f>
        <v>12739.419999999998</v>
      </c>
      <c r="I34"/>
      <c r="J34"/>
    </row>
    <row r="35" spans="1:10" ht="15" customHeight="1" x14ac:dyDescent="0.3">
      <c r="A35" s="133" t="s">
        <v>64</v>
      </c>
      <c r="B35" s="134"/>
      <c r="C35" s="135"/>
      <c r="D35" s="36">
        <f>ROUND(D34*(I35/100),2)</f>
        <v>21271.84</v>
      </c>
      <c r="E35" s="37"/>
      <c r="F35"/>
      <c r="G35"/>
      <c r="H35"/>
      <c r="I35" s="34">
        <v>4</v>
      </c>
      <c r="J35"/>
    </row>
    <row r="36" spans="1:10" x14ac:dyDescent="0.3">
      <c r="A36" s="133" t="s">
        <v>65</v>
      </c>
      <c r="B36" s="134"/>
      <c r="C36" s="135"/>
      <c r="D36" s="38">
        <f>ROUND(D35*(I36/100),2)</f>
        <v>2127.1799999999998</v>
      </c>
      <c r="E36" s="37"/>
      <c r="I36" s="34">
        <v>10</v>
      </c>
    </row>
    <row r="37" spans="1:10" x14ac:dyDescent="0.3">
      <c r="A37" s="133" t="s">
        <v>66</v>
      </c>
      <c r="B37" s="134"/>
      <c r="C37" s="135"/>
      <c r="D37" s="36">
        <f>ROUND(D34*(I37/100),2)</f>
        <v>21271.84</v>
      </c>
      <c r="E37" s="37"/>
      <c r="I37" s="4">
        <v>4</v>
      </c>
    </row>
    <row r="38" spans="1:10" x14ac:dyDescent="0.3">
      <c r="A38" s="50"/>
      <c r="B38" s="51"/>
      <c r="C38" s="52" t="s">
        <v>67</v>
      </c>
      <c r="D38" s="36">
        <v>0</v>
      </c>
      <c r="E38" s="37"/>
    </row>
    <row r="39" spans="1:10" x14ac:dyDescent="0.3">
      <c r="A39" s="130" t="s">
        <v>68</v>
      </c>
      <c r="B39" s="131"/>
      <c r="C39" s="132"/>
      <c r="D39" s="35">
        <f>SUM(D37:D37,D34:D35)-D38</f>
        <v>574339.66999999993</v>
      </c>
      <c r="E39" s="34"/>
    </row>
    <row r="42" spans="1:10" x14ac:dyDescent="0.3">
      <c r="A42" s="6" t="s">
        <v>69</v>
      </c>
      <c r="B42" s="6"/>
      <c r="C42" s="6"/>
      <c r="D42" s="6"/>
      <c r="E42" s="6"/>
    </row>
    <row r="43" spans="1:10" x14ac:dyDescent="0.3">
      <c r="B43" s="15"/>
      <c r="C43" s="39"/>
      <c r="D43" s="16" t="s">
        <v>14</v>
      </c>
      <c r="E43" s="17"/>
    </row>
    <row r="44" spans="1:10" x14ac:dyDescent="0.3">
      <c r="A44" s="3"/>
      <c r="C44" s="40"/>
      <c r="D44" s="17"/>
      <c r="E44" s="17"/>
    </row>
    <row r="45" spans="1:10" x14ac:dyDescent="0.3">
      <c r="A45" s="3"/>
    </row>
    <row r="46" spans="1:10" x14ac:dyDescent="0.3">
      <c r="A46" s="6" t="s">
        <v>70</v>
      </c>
      <c r="B46" s="6"/>
      <c r="C46" s="6"/>
      <c r="D46" s="6"/>
      <c r="E46" s="6"/>
    </row>
    <row r="47" spans="1:10" x14ac:dyDescent="0.3">
      <c r="B47" s="15"/>
      <c r="C47" s="39"/>
      <c r="D47" s="16" t="s">
        <v>14</v>
      </c>
      <c r="E47" s="17"/>
    </row>
    <row r="48" spans="1:10" ht="15" customHeight="1" x14ac:dyDescent="0.3">
      <c r="A48" s="3"/>
      <c r="E48"/>
      <c r="F48"/>
      <c r="G48"/>
      <c r="H48"/>
      <c r="I48"/>
      <c r="J48"/>
    </row>
  </sheetData>
  <mergeCells count="14">
    <mergeCell ref="E14:G14"/>
    <mergeCell ref="H14:H15"/>
    <mergeCell ref="A1:H1"/>
    <mergeCell ref="A2:H2"/>
    <mergeCell ref="A3:H3"/>
    <mergeCell ref="A14:A15"/>
    <mergeCell ref="B14:B15"/>
    <mergeCell ref="C14:C15"/>
    <mergeCell ref="D14:D15"/>
    <mergeCell ref="A34:C34"/>
    <mergeCell ref="A35:C35"/>
    <mergeCell ref="A36:C36"/>
    <mergeCell ref="A37:C37"/>
    <mergeCell ref="A39:C39"/>
  </mergeCells>
  <pageMargins left="0.90551181102361999" right="0.51181102362205" top="0.55118110236219997" bottom="0.55118110236219997" header="0.31496062992126" footer="0.31496062992126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AFB25"/>
    <pageSetUpPr fitToPage="1"/>
  </sheetPr>
  <dimension ref="A1:Y32"/>
  <sheetViews>
    <sheetView showZeros="0" topLeftCell="A7" workbookViewId="0">
      <selection activeCell="E25" sqref="E25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71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32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P26</f>
        <v>125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 t="s">
        <v>90</v>
      </c>
      <c r="D17" s="63"/>
      <c r="E17" s="64">
        <v>0</v>
      </c>
      <c r="F17" s="65"/>
      <c r="G17" s="66"/>
      <c r="H17" s="66">
        <f t="shared" ref="H17:H24" si="0">ROUND(F17 * G17, 2)</f>
        <v>0</v>
      </c>
      <c r="I17" s="66"/>
      <c r="J17" s="66"/>
      <c r="K17" s="47">
        <f t="shared" ref="K17:K24" si="1">H17+I17+J17</f>
        <v>0</v>
      </c>
      <c r="L17" s="48">
        <f t="shared" ref="L17:L24" si="2">ROUND(E17*F17, 2)</f>
        <v>0</v>
      </c>
      <c r="M17" s="48">
        <f t="shared" ref="M17:M24" si="3">ROUND(E17*H17, 2)</f>
        <v>0</v>
      </c>
      <c r="N17" s="48">
        <f t="shared" ref="N17:N24" si="4">ROUND(E17*I17, 2)</f>
        <v>0</v>
      </c>
      <c r="O17" s="48">
        <f t="shared" ref="O17:O24" si="5">ROUND(E17*J17, 2)</f>
        <v>0</v>
      </c>
      <c r="P17" s="47">
        <f t="shared" ref="P17:P24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62"/>
      <c r="B18" s="2"/>
      <c r="C18" s="115" t="s">
        <v>91</v>
      </c>
      <c r="D18" s="63"/>
      <c r="E18" s="64">
        <v>0</v>
      </c>
      <c r="F18" s="65"/>
      <c r="G18" s="66"/>
      <c r="H18" s="66">
        <f t="shared" si="0"/>
        <v>0</v>
      </c>
      <c r="I18" s="66"/>
      <c r="J18" s="66"/>
      <c r="K18" s="47">
        <f t="shared" si="1"/>
        <v>0</v>
      </c>
      <c r="L18" s="48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7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62">
        <v>1</v>
      </c>
      <c r="B19" s="2" t="s">
        <v>92</v>
      </c>
      <c r="C19" s="83" t="s">
        <v>93</v>
      </c>
      <c r="D19" s="63" t="s">
        <v>94</v>
      </c>
      <c r="E19" s="64">
        <v>0</v>
      </c>
      <c r="F19" s="65">
        <v>12.5</v>
      </c>
      <c r="G19" s="66">
        <v>12</v>
      </c>
      <c r="H19" s="66">
        <f t="shared" si="0"/>
        <v>150</v>
      </c>
      <c r="I19" s="66">
        <v>300</v>
      </c>
      <c r="J19" s="66">
        <v>240</v>
      </c>
      <c r="K19" s="47">
        <f t="shared" si="1"/>
        <v>690</v>
      </c>
      <c r="L19" s="48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7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91">
        <v>2</v>
      </c>
      <c r="B20" s="101" t="s">
        <v>92</v>
      </c>
      <c r="C20" s="100" t="s">
        <v>95</v>
      </c>
      <c r="D20" s="94" t="s">
        <v>94</v>
      </c>
      <c r="E20" s="95"/>
      <c r="F20" s="102">
        <v>12.5</v>
      </c>
      <c r="G20" s="103">
        <v>12</v>
      </c>
      <c r="H20" s="103">
        <f t="shared" si="0"/>
        <v>150</v>
      </c>
      <c r="I20" s="103">
        <v>100</v>
      </c>
      <c r="J20" s="103">
        <v>20</v>
      </c>
      <c r="K20" s="104">
        <f t="shared" si="1"/>
        <v>270</v>
      </c>
      <c r="L20" s="105">
        <f t="shared" si="2"/>
        <v>0</v>
      </c>
      <c r="M20" s="105">
        <f t="shared" si="3"/>
        <v>0</v>
      </c>
      <c r="N20" s="105">
        <f t="shared" si="4"/>
        <v>0</v>
      </c>
      <c r="O20" s="105">
        <f t="shared" si="5"/>
        <v>0</v>
      </c>
      <c r="P20" s="104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62"/>
      <c r="B21" s="2"/>
      <c r="C21" s="115" t="s">
        <v>96</v>
      </c>
      <c r="D21" s="63"/>
      <c r="E21" s="64">
        <v>0</v>
      </c>
      <c r="F21" s="65"/>
      <c r="G21" s="66"/>
      <c r="H21" s="66">
        <f t="shared" si="0"/>
        <v>0</v>
      </c>
      <c r="I21" s="66"/>
      <c r="J21" s="66"/>
      <c r="K21" s="47">
        <f t="shared" si="1"/>
        <v>0</v>
      </c>
      <c r="L21" s="48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7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ht="26.4" x14ac:dyDescent="0.3">
      <c r="A22" s="62">
        <v>3</v>
      </c>
      <c r="B22" s="2" t="s">
        <v>92</v>
      </c>
      <c r="C22" s="83" t="s">
        <v>97</v>
      </c>
      <c r="D22" s="63" t="s">
        <v>98</v>
      </c>
      <c r="E22" s="64">
        <v>5</v>
      </c>
      <c r="F22" s="65"/>
      <c r="G22" s="66"/>
      <c r="H22" s="66">
        <f t="shared" si="0"/>
        <v>0</v>
      </c>
      <c r="I22" s="66"/>
      <c r="J22" s="66">
        <v>25</v>
      </c>
      <c r="K22" s="47">
        <f t="shared" si="1"/>
        <v>25</v>
      </c>
      <c r="L22" s="48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125</v>
      </c>
      <c r="P22" s="47">
        <f t="shared" si="6"/>
        <v>125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62">
        <v>5</v>
      </c>
      <c r="B23" s="2" t="s">
        <v>92</v>
      </c>
      <c r="C23" s="83" t="s">
        <v>156</v>
      </c>
      <c r="D23" s="63" t="s">
        <v>98</v>
      </c>
      <c r="E23" s="64"/>
      <c r="F23" s="65"/>
      <c r="G23" s="66"/>
      <c r="H23" s="66">
        <f t="shared" si="0"/>
        <v>0</v>
      </c>
      <c r="I23" s="66"/>
      <c r="J23" s="66">
        <v>400</v>
      </c>
      <c r="K23" s="47">
        <f t="shared" si="1"/>
        <v>400</v>
      </c>
      <c r="L23" s="48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7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62">
        <v>6</v>
      </c>
      <c r="B24" s="2" t="s">
        <v>92</v>
      </c>
      <c r="C24" s="83" t="s">
        <v>99</v>
      </c>
      <c r="D24" s="63" t="s">
        <v>98</v>
      </c>
      <c r="E24" s="64"/>
      <c r="F24" s="65"/>
      <c r="G24" s="66"/>
      <c r="H24" s="66">
        <f t="shared" si="0"/>
        <v>0</v>
      </c>
      <c r="I24" s="66"/>
      <c r="J24" s="66">
        <v>100</v>
      </c>
      <c r="K24" s="47">
        <f t="shared" si="1"/>
        <v>100</v>
      </c>
      <c r="L24" s="48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7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ht="13.5" customHeight="1" x14ac:dyDescent="0.3">
      <c r="A25" s="67"/>
      <c r="B25" s="68"/>
      <c r="C25" s="69"/>
      <c r="D25" s="67"/>
      <c r="E25" s="70"/>
      <c r="F25" s="49"/>
      <c r="G25" s="71"/>
      <c r="H25" s="71"/>
      <c r="I25" s="71"/>
      <c r="J25" s="71"/>
      <c r="K25" s="72"/>
      <c r="L25" s="48"/>
      <c r="M25" s="48"/>
      <c r="N25" s="48"/>
      <c r="O25" s="48"/>
      <c r="P25" s="47"/>
    </row>
    <row r="26" spans="1:25" s="1" customFormat="1" ht="13.5" customHeight="1" x14ac:dyDescent="0.25">
      <c r="A26" s="157" t="s">
        <v>100</v>
      </c>
      <c r="B26" s="158"/>
      <c r="C26" s="158"/>
      <c r="D26" s="158"/>
      <c r="E26" s="158"/>
      <c r="F26" s="158"/>
      <c r="G26" s="158"/>
      <c r="H26" s="158"/>
      <c r="I26" s="158"/>
      <c r="J26" s="158"/>
      <c r="K26" s="159"/>
      <c r="L26" s="84">
        <f>SUM(L$17:L25)</f>
        <v>0</v>
      </c>
      <c r="M26" s="84">
        <f>SUM(M$17:M25)</f>
        <v>0</v>
      </c>
      <c r="N26" s="84">
        <f>SUM(N$17:N25)</f>
        <v>0</v>
      </c>
      <c r="O26" s="84">
        <f>SUM(O$17:O25)</f>
        <v>125</v>
      </c>
      <c r="P26" s="84">
        <f>SUM(P$17:P25)</f>
        <v>125</v>
      </c>
    </row>
    <row r="27" spans="1:25" s="1" customFormat="1" ht="13.2" x14ac:dyDescent="0.25">
      <c r="A27" s="53"/>
    </row>
    <row r="28" spans="1:25" s="1" customFormat="1" ht="13.2" x14ac:dyDescent="0.25">
      <c r="A28" s="53"/>
    </row>
    <row r="29" spans="1:25" s="1" customFormat="1" ht="13.2" x14ac:dyDescent="0.25">
      <c r="A29" s="73" t="s">
        <v>13</v>
      </c>
      <c r="B29" s="74"/>
      <c r="C29" s="74"/>
      <c r="D29" s="74"/>
      <c r="H29" s="74" t="s">
        <v>15</v>
      </c>
      <c r="I29" s="74"/>
      <c r="J29" s="74"/>
      <c r="K29" s="74"/>
      <c r="L29" s="74"/>
      <c r="M29" s="74"/>
      <c r="N29" s="74"/>
      <c r="O29" s="74"/>
    </row>
    <row r="30" spans="1:25" x14ac:dyDescent="0.3">
      <c r="B30" s="75"/>
      <c r="C30" s="76"/>
      <c r="D30" s="75" t="s">
        <v>14</v>
      </c>
      <c r="I30" s="75"/>
      <c r="J30" s="76"/>
      <c r="O30" s="75" t="s">
        <v>14</v>
      </c>
    </row>
    <row r="31" spans="1:25" x14ac:dyDescent="0.3">
      <c r="A31" s="77"/>
      <c r="C31" s="78"/>
    </row>
    <row r="32" spans="1:25" x14ac:dyDescent="0.3">
      <c r="A32" s="77"/>
      <c r="C32" s="78"/>
    </row>
  </sheetData>
  <mergeCells count="12">
    <mergeCell ref="A1:E1"/>
    <mergeCell ref="A2:E2"/>
    <mergeCell ref="A3:E3"/>
    <mergeCell ref="D11:E11"/>
    <mergeCell ref="A26:K26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BEF2-5624-4D9E-8A8B-184F079F5DD4}">
  <sheetPr>
    <tabColor rgb="FF9AFB25"/>
    <pageSetUpPr fitToPage="1"/>
  </sheetPr>
  <dimension ref="A1:Y34"/>
  <sheetViews>
    <sheetView showZeros="0" topLeftCell="A16" zoomScale="85" zoomScaleNormal="85" workbookViewId="0">
      <selection activeCell="A28" sqref="A28:K28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42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101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34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P28</f>
        <v>17357.190000000002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thickBot="1" x14ac:dyDescent="0.3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thickBot="1" x14ac:dyDescent="0.3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 t="s">
        <v>158</v>
      </c>
      <c r="D17" s="63"/>
      <c r="E17" s="64">
        <v>0</v>
      </c>
      <c r="F17" s="65"/>
      <c r="G17" s="66"/>
      <c r="H17" s="66">
        <f t="shared" ref="H17:H27" si="0">ROUND(F17 * G17, 2)</f>
        <v>0</v>
      </c>
      <c r="I17" s="66"/>
      <c r="J17" s="66"/>
      <c r="K17" s="47">
        <f t="shared" ref="K17:K27" si="1">H17+I17+J17</f>
        <v>0</v>
      </c>
      <c r="L17" s="48">
        <f t="shared" ref="L17:L27" si="2">ROUND(E17*F17, 2)</f>
        <v>0</v>
      </c>
      <c r="M17" s="48">
        <f t="shared" ref="M17:M27" si="3">ROUND(E17*H17, 2)</f>
        <v>0</v>
      </c>
      <c r="N17" s="48">
        <f t="shared" ref="N17:N27" si="4">ROUND(E17*I17, 2)</f>
        <v>0</v>
      </c>
      <c r="O17" s="48">
        <f t="shared" ref="O17:O27" si="5">ROUND(E17*J17, 2)</f>
        <v>0</v>
      </c>
      <c r="P17" s="47">
        <f t="shared" ref="P17:P27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91">
        <v>1</v>
      </c>
      <c r="B18" s="92" t="s">
        <v>92</v>
      </c>
      <c r="C18" s="100" t="s">
        <v>159</v>
      </c>
      <c r="D18" s="94" t="s">
        <v>102</v>
      </c>
      <c r="E18" s="95">
        <v>2038.88</v>
      </c>
      <c r="F18" s="96">
        <v>0.08</v>
      </c>
      <c r="G18" s="97">
        <v>12</v>
      </c>
      <c r="H18" s="97">
        <f t="shared" si="0"/>
        <v>0.96</v>
      </c>
      <c r="I18" s="97"/>
      <c r="J18" s="97">
        <v>2</v>
      </c>
      <c r="K18" s="98">
        <f t="shared" si="1"/>
        <v>2.96</v>
      </c>
      <c r="L18" s="99">
        <f t="shared" si="2"/>
        <v>163.11000000000001</v>
      </c>
      <c r="M18" s="99">
        <f t="shared" si="3"/>
        <v>1957.32</v>
      </c>
      <c r="N18" s="99">
        <f t="shared" si="4"/>
        <v>0</v>
      </c>
      <c r="O18" s="99">
        <f t="shared" si="5"/>
        <v>4077.76</v>
      </c>
      <c r="P18" s="98">
        <f t="shared" si="6"/>
        <v>6035.08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91">
        <v>2</v>
      </c>
      <c r="B19" s="92" t="s">
        <v>92</v>
      </c>
      <c r="C19" s="100" t="s">
        <v>166</v>
      </c>
      <c r="D19" s="94" t="s">
        <v>102</v>
      </c>
      <c r="E19" s="95">
        <v>940.58</v>
      </c>
      <c r="F19" s="96">
        <v>0.08</v>
      </c>
      <c r="G19" s="97">
        <v>12</v>
      </c>
      <c r="H19" s="97">
        <f t="shared" si="0"/>
        <v>0.96</v>
      </c>
      <c r="I19" s="97"/>
      <c r="J19" s="97">
        <v>2</v>
      </c>
      <c r="K19" s="98">
        <f t="shared" si="1"/>
        <v>2.96</v>
      </c>
      <c r="L19" s="99">
        <f t="shared" si="2"/>
        <v>75.25</v>
      </c>
      <c r="M19" s="99">
        <f t="shared" si="3"/>
        <v>902.96</v>
      </c>
      <c r="N19" s="99">
        <f t="shared" si="4"/>
        <v>0</v>
      </c>
      <c r="O19" s="99">
        <f t="shared" si="5"/>
        <v>1881.16</v>
      </c>
      <c r="P19" s="98">
        <f t="shared" si="6"/>
        <v>2784.12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91">
        <v>3</v>
      </c>
      <c r="B20" s="92" t="s">
        <v>92</v>
      </c>
      <c r="C20" s="100" t="s">
        <v>164</v>
      </c>
      <c r="D20" s="94" t="s">
        <v>102</v>
      </c>
      <c r="E20" s="95">
        <v>190.2</v>
      </c>
      <c r="F20" s="96">
        <v>0.08</v>
      </c>
      <c r="G20" s="97">
        <v>12</v>
      </c>
      <c r="H20" s="97">
        <f t="shared" si="0"/>
        <v>0.96</v>
      </c>
      <c r="I20" s="97"/>
      <c r="J20" s="97">
        <v>2</v>
      </c>
      <c r="K20" s="98">
        <f t="shared" si="1"/>
        <v>2.96</v>
      </c>
      <c r="L20" s="99">
        <f t="shared" si="2"/>
        <v>15.22</v>
      </c>
      <c r="M20" s="99">
        <f t="shared" si="3"/>
        <v>182.59</v>
      </c>
      <c r="N20" s="99">
        <f t="shared" si="4"/>
        <v>0</v>
      </c>
      <c r="O20" s="99">
        <f t="shared" si="5"/>
        <v>380.4</v>
      </c>
      <c r="P20" s="98">
        <f t="shared" si="6"/>
        <v>562.99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ht="26.4" x14ac:dyDescent="0.3">
      <c r="A21" s="91">
        <v>4</v>
      </c>
      <c r="B21" s="92" t="s">
        <v>92</v>
      </c>
      <c r="C21" s="100" t="s">
        <v>165</v>
      </c>
      <c r="D21" s="94" t="s">
        <v>102</v>
      </c>
      <c r="E21" s="95"/>
      <c r="F21" s="96">
        <v>0.11</v>
      </c>
      <c r="G21" s="97">
        <v>12</v>
      </c>
      <c r="H21" s="97">
        <f t="shared" si="0"/>
        <v>1.32</v>
      </c>
      <c r="I21" s="97"/>
      <c r="J21" s="97">
        <v>1</v>
      </c>
      <c r="K21" s="98">
        <f t="shared" si="1"/>
        <v>2.3200000000000003</v>
      </c>
      <c r="L21" s="99">
        <f t="shared" si="2"/>
        <v>0</v>
      </c>
      <c r="M21" s="99">
        <f t="shared" si="3"/>
        <v>0</v>
      </c>
      <c r="N21" s="99">
        <f t="shared" si="4"/>
        <v>0</v>
      </c>
      <c r="O21" s="99">
        <f t="shared" si="5"/>
        <v>0</v>
      </c>
      <c r="P21" s="98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ht="26.4" x14ac:dyDescent="0.3">
      <c r="A22" s="91">
        <v>5</v>
      </c>
      <c r="B22" s="92" t="s">
        <v>92</v>
      </c>
      <c r="C22" s="100" t="s">
        <v>168</v>
      </c>
      <c r="D22" s="94" t="s">
        <v>102</v>
      </c>
      <c r="E22" s="95"/>
      <c r="F22" s="96">
        <v>0.11</v>
      </c>
      <c r="G22" s="97">
        <v>12</v>
      </c>
      <c r="H22" s="97">
        <f t="shared" si="0"/>
        <v>1.32</v>
      </c>
      <c r="I22" s="97"/>
      <c r="J22" s="97">
        <v>1</v>
      </c>
      <c r="K22" s="98">
        <f t="shared" si="1"/>
        <v>2.3200000000000003</v>
      </c>
      <c r="L22" s="99">
        <f t="shared" si="2"/>
        <v>0</v>
      </c>
      <c r="M22" s="99">
        <f t="shared" si="3"/>
        <v>0</v>
      </c>
      <c r="N22" s="99"/>
      <c r="O22" s="99">
        <f t="shared" si="5"/>
        <v>0</v>
      </c>
      <c r="P22" s="98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ht="26.4" x14ac:dyDescent="0.3">
      <c r="A23" s="91">
        <v>6</v>
      </c>
      <c r="B23" s="92" t="s">
        <v>92</v>
      </c>
      <c r="C23" s="100" t="s">
        <v>167</v>
      </c>
      <c r="D23" s="94" t="s">
        <v>102</v>
      </c>
      <c r="E23" s="95"/>
      <c r="F23" s="96">
        <v>0.11</v>
      </c>
      <c r="G23" s="97">
        <v>12</v>
      </c>
      <c r="H23" s="97">
        <f t="shared" si="0"/>
        <v>1.32</v>
      </c>
      <c r="I23" s="97"/>
      <c r="J23" s="97">
        <v>1</v>
      </c>
      <c r="K23" s="98">
        <f t="shared" si="1"/>
        <v>2.3200000000000003</v>
      </c>
      <c r="L23" s="99">
        <f t="shared" si="2"/>
        <v>0</v>
      </c>
      <c r="M23" s="99">
        <f t="shared" si="3"/>
        <v>0</v>
      </c>
      <c r="N23" s="99"/>
      <c r="O23" s="99">
        <f t="shared" si="5"/>
        <v>0</v>
      </c>
      <c r="P23" s="98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 x14ac:dyDescent="0.3">
      <c r="A24" s="91">
        <v>7</v>
      </c>
      <c r="B24" s="92" t="s">
        <v>92</v>
      </c>
      <c r="C24" s="100" t="s">
        <v>160</v>
      </c>
      <c r="D24" s="94" t="s">
        <v>161</v>
      </c>
      <c r="E24" s="95">
        <v>70</v>
      </c>
      <c r="F24" s="96">
        <v>0.2</v>
      </c>
      <c r="G24" s="97">
        <v>12</v>
      </c>
      <c r="H24" s="97">
        <f t="shared" si="0"/>
        <v>2.4</v>
      </c>
      <c r="I24" s="97"/>
      <c r="J24" s="97">
        <v>3.5</v>
      </c>
      <c r="K24" s="98">
        <f t="shared" si="1"/>
        <v>5.9</v>
      </c>
      <c r="L24" s="99">
        <f t="shared" si="2"/>
        <v>14</v>
      </c>
      <c r="M24" s="99">
        <f t="shared" si="3"/>
        <v>168</v>
      </c>
      <c r="N24" s="99">
        <f t="shared" si="4"/>
        <v>0</v>
      </c>
      <c r="O24" s="99">
        <f t="shared" si="5"/>
        <v>245</v>
      </c>
      <c r="P24" s="98">
        <f t="shared" si="6"/>
        <v>413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3">
      <c r="A25" s="91">
        <v>8</v>
      </c>
      <c r="B25" s="92" t="s">
        <v>92</v>
      </c>
      <c r="C25" s="100" t="s">
        <v>162</v>
      </c>
      <c r="D25" s="94" t="s">
        <v>107</v>
      </c>
      <c r="E25" s="95">
        <v>150</v>
      </c>
      <c r="F25" s="96">
        <v>0.09</v>
      </c>
      <c r="G25" s="97">
        <v>12</v>
      </c>
      <c r="H25" s="97">
        <f t="shared" si="0"/>
        <v>1.08</v>
      </c>
      <c r="I25" s="97"/>
      <c r="J25" s="97">
        <v>0.4</v>
      </c>
      <c r="K25" s="98">
        <f t="shared" si="1"/>
        <v>1.48</v>
      </c>
      <c r="L25" s="99">
        <f t="shared" si="2"/>
        <v>13.5</v>
      </c>
      <c r="M25" s="99">
        <f t="shared" si="3"/>
        <v>162</v>
      </c>
      <c r="N25" s="99">
        <f t="shared" si="4"/>
        <v>0</v>
      </c>
      <c r="O25" s="99">
        <f t="shared" si="5"/>
        <v>60</v>
      </c>
      <c r="P25" s="98">
        <f t="shared" si="6"/>
        <v>222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3">
      <c r="A26" s="91">
        <v>9</v>
      </c>
      <c r="B26" s="92" t="s">
        <v>92</v>
      </c>
      <c r="C26" s="100" t="s">
        <v>163</v>
      </c>
      <c r="D26" s="94" t="s">
        <v>161</v>
      </c>
      <c r="E26" s="95">
        <v>100</v>
      </c>
      <c r="F26" s="96">
        <v>0.2</v>
      </c>
      <c r="G26" s="97">
        <v>12</v>
      </c>
      <c r="H26" s="97">
        <f t="shared" si="0"/>
        <v>2.4</v>
      </c>
      <c r="I26" s="97"/>
      <c r="J26" s="97">
        <v>3.5</v>
      </c>
      <c r="K26" s="98">
        <f t="shared" si="1"/>
        <v>5.9</v>
      </c>
      <c r="L26" s="99">
        <f t="shared" si="2"/>
        <v>20</v>
      </c>
      <c r="M26" s="99">
        <f t="shared" si="3"/>
        <v>240</v>
      </c>
      <c r="N26" s="99">
        <f t="shared" si="4"/>
        <v>0</v>
      </c>
      <c r="O26" s="99">
        <f t="shared" si="5"/>
        <v>350</v>
      </c>
      <c r="P26" s="98">
        <f t="shared" si="6"/>
        <v>590</v>
      </c>
      <c r="Q26" s="1"/>
      <c r="R26" s="1"/>
      <c r="S26" s="1"/>
      <c r="T26" s="1"/>
      <c r="U26" s="1"/>
      <c r="V26" s="1"/>
      <c r="W26" s="1"/>
      <c r="X26" s="1"/>
      <c r="Y26" s="1"/>
    </row>
    <row r="27" spans="1:25" ht="15" thickBot="1" x14ac:dyDescent="0.35">
      <c r="A27" s="91">
        <v>10</v>
      </c>
      <c r="B27" s="92" t="s">
        <v>92</v>
      </c>
      <c r="C27" s="100" t="s">
        <v>169</v>
      </c>
      <c r="D27" s="94" t="s">
        <v>94</v>
      </c>
      <c r="E27" s="95">
        <v>15</v>
      </c>
      <c r="F27" s="96"/>
      <c r="G27" s="97"/>
      <c r="H27" s="97">
        <f t="shared" si="0"/>
        <v>0</v>
      </c>
      <c r="I27" s="97"/>
      <c r="J27" s="97">
        <v>450</v>
      </c>
      <c r="K27" s="98">
        <f t="shared" si="1"/>
        <v>450</v>
      </c>
      <c r="L27" s="99">
        <f t="shared" si="2"/>
        <v>0</v>
      </c>
      <c r="M27" s="99">
        <f t="shared" si="3"/>
        <v>0</v>
      </c>
      <c r="N27" s="99">
        <f t="shared" si="4"/>
        <v>0</v>
      </c>
      <c r="O27" s="99">
        <f t="shared" si="5"/>
        <v>6750</v>
      </c>
      <c r="P27" s="98">
        <f t="shared" si="6"/>
        <v>6750</v>
      </c>
      <c r="Q27" s="1"/>
      <c r="R27" s="1"/>
      <c r="S27" s="1"/>
      <c r="T27" s="1"/>
      <c r="U27" s="1"/>
      <c r="V27" s="1"/>
      <c r="W27" s="1"/>
      <c r="X27" s="1"/>
      <c r="Y27" s="1"/>
    </row>
    <row r="28" spans="1:25" s="1" customFormat="1" ht="13.5" customHeight="1" thickBot="1" x14ac:dyDescent="0.3">
      <c r="A28" s="157" t="s">
        <v>100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9"/>
      <c r="L28" s="84">
        <f>SUM(L$17:L27)</f>
        <v>301.08000000000004</v>
      </c>
      <c r="M28" s="84">
        <f>SUM(M$17:M27)</f>
        <v>3612.87</v>
      </c>
      <c r="N28" s="84">
        <f>SUM(N$17:N27)</f>
        <v>0</v>
      </c>
      <c r="O28" s="84">
        <f>SUM(O$17:O27)</f>
        <v>13744.32</v>
      </c>
      <c r="P28" s="84">
        <f>SUM(P$17:P27)</f>
        <v>17357.190000000002</v>
      </c>
    </row>
    <row r="29" spans="1:25" s="1" customFormat="1" ht="13.2" x14ac:dyDescent="0.25">
      <c r="A29" s="53"/>
    </row>
    <row r="30" spans="1:25" s="1" customFormat="1" ht="13.2" x14ac:dyDescent="0.25">
      <c r="A30" s="53"/>
    </row>
    <row r="31" spans="1:25" s="1" customFormat="1" ht="13.2" x14ac:dyDescent="0.25">
      <c r="A31" s="73" t="s">
        <v>13</v>
      </c>
      <c r="B31" s="74"/>
      <c r="C31" s="74"/>
      <c r="D31" s="74"/>
      <c r="H31" s="74" t="s">
        <v>15</v>
      </c>
      <c r="I31" s="74"/>
      <c r="J31" s="74"/>
      <c r="K31" s="74"/>
      <c r="L31" s="74"/>
      <c r="M31" s="74"/>
      <c r="N31" s="74"/>
      <c r="O31" s="74"/>
    </row>
    <row r="32" spans="1:25" s="1" customFormat="1" x14ac:dyDescent="0.3">
      <c r="A32" s="53"/>
      <c r="B32" s="75"/>
      <c r="C32" s="76"/>
      <c r="D32" s="75" t="s">
        <v>14</v>
      </c>
      <c r="I32" s="75"/>
      <c r="J32" s="76"/>
      <c r="O32" s="75" t="s">
        <v>14</v>
      </c>
      <c r="Q32"/>
      <c r="R32"/>
      <c r="S32"/>
      <c r="T32"/>
      <c r="U32"/>
      <c r="V32"/>
      <c r="W32"/>
      <c r="X32"/>
      <c r="Y32"/>
    </row>
    <row r="33" spans="1:25" s="1" customFormat="1" x14ac:dyDescent="0.3">
      <c r="A33" s="77"/>
      <c r="C33" s="78"/>
      <c r="Q33"/>
      <c r="R33"/>
      <c r="S33"/>
      <c r="T33"/>
      <c r="U33"/>
      <c r="V33"/>
      <c r="W33"/>
      <c r="X33"/>
      <c r="Y33"/>
    </row>
    <row r="34" spans="1:25" s="1" customFormat="1" x14ac:dyDescent="0.3">
      <c r="A34" s="77"/>
      <c r="C34" s="78"/>
      <c r="Q34"/>
      <c r="R34"/>
      <c r="S34"/>
      <c r="T34"/>
      <c r="U34"/>
      <c r="V34"/>
      <c r="W34"/>
      <c r="X34"/>
      <c r="Y34"/>
    </row>
  </sheetData>
  <mergeCells count="12">
    <mergeCell ref="F14:K14"/>
    <mergeCell ref="L14:P14"/>
    <mergeCell ref="A28:K28"/>
    <mergeCell ref="A1:E1"/>
    <mergeCell ref="A2:E2"/>
    <mergeCell ref="A3:E3"/>
    <mergeCell ref="D11:E11"/>
    <mergeCell ref="A14:A15"/>
    <mergeCell ref="B14:B15"/>
    <mergeCell ref="C14:C15"/>
    <mergeCell ref="D14:D15"/>
    <mergeCell ref="E14:E15"/>
  </mergeCells>
  <phoneticPr fontId="17" type="noConversion"/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AFB25"/>
    <pageSetUpPr fitToPage="1"/>
  </sheetPr>
  <dimension ref="A1:Y35"/>
  <sheetViews>
    <sheetView showZeros="0" topLeftCell="B18" workbookViewId="0">
      <selection activeCell="J27" sqref="J27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108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36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P29</f>
        <v>79015.88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66" x14ac:dyDescent="0.25">
      <c r="A17" s="91">
        <v>1</v>
      </c>
      <c r="B17" s="92" t="s">
        <v>92</v>
      </c>
      <c r="C17" s="100" t="s">
        <v>143</v>
      </c>
      <c r="D17" s="94" t="s">
        <v>102</v>
      </c>
      <c r="E17" s="95">
        <v>920</v>
      </c>
      <c r="F17" s="96">
        <v>1.67</v>
      </c>
      <c r="G17" s="97">
        <v>12</v>
      </c>
      <c r="H17" s="97">
        <f t="shared" ref="H17:H26" si="0">ROUND(F17 * G17, 2)</f>
        <v>20.04</v>
      </c>
      <c r="I17" s="97">
        <v>24.64</v>
      </c>
      <c r="J17" s="97">
        <v>0.92</v>
      </c>
      <c r="K17" s="98">
        <f t="shared" ref="K17:K26" si="1">H17+I17+J17</f>
        <v>45.6</v>
      </c>
      <c r="L17" s="99">
        <f t="shared" ref="L17:L26" si="2">ROUND(E17*F17, 2)</f>
        <v>1536.4</v>
      </c>
      <c r="M17" s="99">
        <f t="shared" ref="M17:M26" si="3">ROUND(E17*H17, 2)</f>
        <v>18436.8</v>
      </c>
      <c r="N17" s="99">
        <f t="shared" ref="N17:N26" si="4">ROUND(E17*I17, 2)</f>
        <v>22668.799999999999</v>
      </c>
      <c r="O17" s="99">
        <f t="shared" ref="O17:O26" si="5">ROUND(E17*J17, 2)</f>
        <v>846.4</v>
      </c>
      <c r="P17" s="98">
        <f t="shared" ref="P17:P26" si="6">M17+N17+O17</f>
        <v>41952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79.2" x14ac:dyDescent="0.3">
      <c r="A18" s="91">
        <v>2</v>
      </c>
      <c r="B18" s="92" t="s">
        <v>92</v>
      </c>
      <c r="C18" s="100" t="s">
        <v>144</v>
      </c>
      <c r="D18" s="94" t="s">
        <v>102</v>
      </c>
      <c r="E18" s="95">
        <v>43.2</v>
      </c>
      <c r="F18" s="96">
        <v>2.1800000000000002</v>
      </c>
      <c r="G18" s="97">
        <v>12</v>
      </c>
      <c r="H18" s="97">
        <f t="shared" si="0"/>
        <v>26.16</v>
      </c>
      <c r="I18" s="97">
        <v>35.659999999999997</v>
      </c>
      <c r="J18" s="97">
        <v>0.92</v>
      </c>
      <c r="K18" s="98">
        <f t="shared" si="1"/>
        <v>62.739999999999995</v>
      </c>
      <c r="L18" s="99">
        <f t="shared" si="2"/>
        <v>94.18</v>
      </c>
      <c r="M18" s="99">
        <f t="shared" si="3"/>
        <v>1130.1099999999999</v>
      </c>
      <c r="N18" s="99">
        <f t="shared" si="4"/>
        <v>1540.51</v>
      </c>
      <c r="O18" s="99">
        <f t="shared" si="5"/>
        <v>39.74</v>
      </c>
      <c r="P18" s="98">
        <f t="shared" si="6"/>
        <v>2710.3599999999997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ht="66" x14ac:dyDescent="0.3">
      <c r="A19" s="91">
        <v>3</v>
      </c>
      <c r="B19" s="92" t="s">
        <v>92</v>
      </c>
      <c r="C19" s="100" t="s">
        <v>145</v>
      </c>
      <c r="D19" s="94" t="s">
        <v>102</v>
      </c>
      <c r="E19" s="95">
        <v>90</v>
      </c>
      <c r="F19" s="96">
        <v>1.67</v>
      </c>
      <c r="G19" s="97">
        <v>12</v>
      </c>
      <c r="H19" s="97">
        <f t="shared" si="0"/>
        <v>20.04</v>
      </c>
      <c r="I19" s="97">
        <v>22.5</v>
      </c>
      <c r="J19" s="97">
        <v>0.92</v>
      </c>
      <c r="K19" s="98">
        <f t="shared" si="1"/>
        <v>43.46</v>
      </c>
      <c r="L19" s="99">
        <f t="shared" si="2"/>
        <v>150.30000000000001</v>
      </c>
      <c r="M19" s="99">
        <f t="shared" si="3"/>
        <v>1803.6</v>
      </c>
      <c r="N19" s="99">
        <f t="shared" si="4"/>
        <v>2025</v>
      </c>
      <c r="O19" s="99">
        <f t="shared" si="5"/>
        <v>82.8</v>
      </c>
      <c r="P19" s="98">
        <f t="shared" si="6"/>
        <v>3911.4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ht="26.4" x14ac:dyDescent="0.3">
      <c r="A20" s="91">
        <v>4</v>
      </c>
      <c r="B20" s="92" t="s">
        <v>92</v>
      </c>
      <c r="C20" s="93" t="s">
        <v>142</v>
      </c>
      <c r="D20" s="94" t="s">
        <v>109</v>
      </c>
      <c r="E20" s="95">
        <v>51.5</v>
      </c>
      <c r="F20" s="102">
        <v>2</v>
      </c>
      <c r="G20" s="103">
        <v>12</v>
      </c>
      <c r="H20" s="103">
        <f t="shared" si="0"/>
        <v>24</v>
      </c>
      <c r="I20" s="103">
        <v>3.2</v>
      </c>
      <c r="J20" s="103">
        <v>0.9</v>
      </c>
      <c r="K20" s="104">
        <f t="shared" si="1"/>
        <v>28.099999999999998</v>
      </c>
      <c r="L20" s="105">
        <f t="shared" si="2"/>
        <v>103</v>
      </c>
      <c r="M20" s="105">
        <f t="shared" si="3"/>
        <v>1236</v>
      </c>
      <c r="N20" s="105">
        <f t="shared" si="4"/>
        <v>164.8</v>
      </c>
      <c r="O20" s="105">
        <f t="shared" si="5"/>
        <v>46.35</v>
      </c>
      <c r="P20" s="104">
        <f t="shared" si="6"/>
        <v>1447.1499999999999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62">
        <v>5</v>
      </c>
      <c r="B21" s="2" t="s">
        <v>92</v>
      </c>
      <c r="C21" s="83" t="s">
        <v>110</v>
      </c>
      <c r="D21" s="63" t="s">
        <v>102</v>
      </c>
      <c r="E21" s="64">
        <v>160</v>
      </c>
      <c r="F21" s="65">
        <v>2</v>
      </c>
      <c r="G21" s="66">
        <v>12</v>
      </c>
      <c r="H21" s="66">
        <f t="shared" si="0"/>
        <v>24</v>
      </c>
      <c r="I21" s="66">
        <v>3.2</v>
      </c>
      <c r="J21" s="66">
        <v>0.9</v>
      </c>
      <c r="K21" s="47">
        <f t="shared" si="1"/>
        <v>28.099999999999998</v>
      </c>
      <c r="L21" s="48">
        <f t="shared" si="2"/>
        <v>320</v>
      </c>
      <c r="M21" s="48">
        <f t="shared" si="3"/>
        <v>3840</v>
      </c>
      <c r="N21" s="48">
        <f t="shared" si="4"/>
        <v>512</v>
      </c>
      <c r="O21" s="48">
        <f t="shared" si="5"/>
        <v>144</v>
      </c>
      <c r="P21" s="47">
        <f t="shared" si="6"/>
        <v>4496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ht="26.4" x14ac:dyDescent="0.3">
      <c r="A22" s="91"/>
      <c r="B22" s="101"/>
      <c r="C22" s="100" t="s">
        <v>111</v>
      </c>
      <c r="D22" s="94" t="s">
        <v>102</v>
      </c>
      <c r="E22" s="95">
        <v>172</v>
      </c>
      <c r="F22" s="102"/>
      <c r="G22" s="103"/>
      <c r="H22" s="103">
        <f t="shared" si="0"/>
        <v>0</v>
      </c>
      <c r="I22" s="103">
        <v>12.3</v>
      </c>
      <c r="J22" s="103"/>
      <c r="K22" s="104">
        <f t="shared" si="1"/>
        <v>12.3</v>
      </c>
      <c r="L22" s="105">
        <f t="shared" si="2"/>
        <v>0</v>
      </c>
      <c r="M22" s="105">
        <f t="shared" si="3"/>
        <v>0</v>
      </c>
      <c r="N22" s="105">
        <f t="shared" si="4"/>
        <v>2115.6</v>
      </c>
      <c r="O22" s="105">
        <f t="shared" si="5"/>
        <v>0</v>
      </c>
      <c r="P22" s="104">
        <f t="shared" si="6"/>
        <v>2115.6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91"/>
      <c r="B23" s="92"/>
      <c r="C23" s="100" t="s">
        <v>103</v>
      </c>
      <c r="D23" s="94" t="s">
        <v>104</v>
      </c>
      <c r="E23" s="95">
        <v>482</v>
      </c>
      <c r="F23" s="96"/>
      <c r="G23" s="97"/>
      <c r="H23" s="97">
        <f t="shared" si="0"/>
        <v>0</v>
      </c>
      <c r="I23" s="97">
        <v>0.48</v>
      </c>
      <c r="J23" s="97"/>
      <c r="K23" s="98">
        <f t="shared" si="1"/>
        <v>0.48</v>
      </c>
      <c r="L23" s="99">
        <f t="shared" si="2"/>
        <v>0</v>
      </c>
      <c r="M23" s="99">
        <f t="shared" si="3"/>
        <v>0</v>
      </c>
      <c r="N23" s="99">
        <f t="shared" si="4"/>
        <v>231.36</v>
      </c>
      <c r="O23" s="99">
        <f t="shared" si="5"/>
        <v>0</v>
      </c>
      <c r="P23" s="98">
        <f t="shared" si="6"/>
        <v>231.36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91"/>
      <c r="B24" s="92"/>
      <c r="C24" s="100" t="s">
        <v>105</v>
      </c>
      <c r="D24" s="94" t="s">
        <v>104</v>
      </c>
      <c r="E24" s="95">
        <v>81</v>
      </c>
      <c r="F24" s="96"/>
      <c r="G24" s="97"/>
      <c r="H24" s="97">
        <f t="shared" si="0"/>
        <v>0</v>
      </c>
      <c r="I24" s="97">
        <v>2.17</v>
      </c>
      <c r="J24" s="97"/>
      <c r="K24" s="98">
        <f t="shared" si="1"/>
        <v>2.17</v>
      </c>
      <c r="L24" s="99">
        <f t="shared" si="2"/>
        <v>0</v>
      </c>
      <c r="M24" s="99">
        <f t="shared" si="3"/>
        <v>0</v>
      </c>
      <c r="N24" s="99">
        <f t="shared" si="4"/>
        <v>175.77</v>
      </c>
      <c r="O24" s="99">
        <f t="shared" si="5"/>
        <v>0</v>
      </c>
      <c r="P24" s="98">
        <f t="shared" si="6"/>
        <v>175.77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ht="26.4" x14ac:dyDescent="0.3">
      <c r="A25" s="91">
        <v>6</v>
      </c>
      <c r="B25" s="101" t="s">
        <v>92</v>
      </c>
      <c r="C25" s="100" t="s">
        <v>146</v>
      </c>
      <c r="D25" s="94" t="s">
        <v>102</v>
      </c>
      <c r="E25" s="95">
        <v>904</v>
      </c>
      <c r="F25" s="102">
        <v>0.8</v>
      </c>
      <c r="G25" s="103">
        <v>12</v>
      </c>
      <c r="H25" s="103">
        <v>10.050000000000001</v>
      </c>
      <c r="I25" s="103">
        <v>3.74</v>
      </c>
      <c r="J25" s="103">
        <v>0.3</v>
      </c>
      <c r="K25" s="104">
        <f t="shared" si="1"/>
        <v>14.090000000000002</v>
      </c>
      <c r="L25" s="105">
        <f t="shared" si="2"/>
        <v>723.2</v>
      </c>
      <c r="M25" s="105">
        <f t="shared" si="3"/>
        <v>9085.2000000000007</v>
      </c>
      <c r="N25" s="105">
        <f t="shared" si="4"/>
        <v>3380.96</v>
      </c>
      <c r="O25" s="105">
        <f t="shared" si="5"/>
        <v>271.2</v>
      </c>
      <c r="P25" s="104">
        <f t="shared" si="6"/>
        <v>12737.36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ht="26.4" x14ac:dyDescent="0.3">
      <c r="A26" s="91">
        <v>7</v>
      </c>
      <c r="B26" s="92" t="s">
        <v>92</v>
      </c>
      <c r="C26" s="100" t="s">
        <v>147</v>
      </c>
      <c r="D26" s="94" t="s">
        <v>102</v>
      </c>
      <c r="E26" s="95">
        <v>904</v>
      </c>
      <c r="F26" s="96">
        <v>0.62</v>
      </c>
      <c r="G26" s="97">
        <v>12</v>
      </c>
      <c r="H26" s="97">
        <f t="shared" si="0"/>
        <v>7.44</v>
      </c>
      <c r="I26" s="97">
        <v>2.48</v>
      </c>
      <c r="J26" s="97">
        <v>0.3</v>
      </c>
      <c r="K26" s="98">
        <f t="shared" si="1"/>
        <v>10.220000000000001</v>
      </c>
      <c r="L26" s="99">
        <f t="shared" si="2"/>
        <v>560.48</v>
      </c>
      <c r="M26" s="99">
        <f t="shared" si="3"/>
        <v>6725.76</v>
      </c>
      <c r="N26" s="99">
        <f t="shared" si="4"/>
        <v>2241.92</v>
      </c>
      <c r="O26" s="99">
        <f t="shared" si="5"/>
        <v>271.2</v>
      </c>
      <c r="P26" s="98">
        <f t="shared" si="6"/>
        <v>9238.880000000001</v>
      </c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3">
      <c r="A27" s="62"/>
      <c r="B27" s="68"/>
      <c r="C27" s="90"/>
      <c r="D27" s="63"/>
      <c r="E27" s="64"/>
      <c r="F27" s="65"/>
      <c r="G27" s="66"/>
      <c r="H27" s="66"/>
      <c r="I27" s="66"/>
      <c r="J27" s="66"/>
      <c r="K27" s="47"/>
      <c r="L27" s="48"/>
      <c r="M27" s="48"/>
      <c r="N27" s="48"/>
      <c r="O27" s="48"/>
      <c r="P27" s="47"/>
      <c r="Q27" s="1"/>
      <c r="R27" s="1"/>
      <c r="S27" s="1"/>
      <c r="T27" s="1"/>
      <c r="U27" s="1"/>
      <c r="V27" s="1"/>
      <c r="W27" s="1"/>
      <c r="X27" s="1"/>
      <c r="Y27" s="1"/>
    </row>
    <row r="28" spans="1:25" ht="13.5" customHeight="1" x14ac:dyDescent="0.3">
      <c r="A28" s="67"/>
      <c r="B28" s="68"/>
      <c r="C28" s="69"/>
      <c r="D28" s="67"/>
      <c r="E28" s="70"/>
      <c r="F28" s="49"/>
      <c r="G28" s="71"/>
      <c r="H28" s="71"/>
      <c r="I28" s="71"/>
      <c r="J28" s="71"/>
      <c r="K28" s="72"/>
      <c r="L28" s="48"/>
      <c r="M28" s="48"/>
      <c r="N28" s="48"/>
      <c r="O28" s="48"/>
      <c r="P28" s="47"/>
    </row>
    <row r="29" spans="1:25" s="1" customFormat="1" ht="13.5" customHeight="1" x14ac:dyDescent="0.25">
      <c r="A29" s="157" t="s">
        <v>100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9"/>
      <c r="L29" s="84">
        <f>SUM(L$17:L28)</f>
        <v>3487.56</v>
      </c>
      <c r="M29" s="84">
        <f>SUM(M$17:M28)</f>
        <v>42257.47</v>
      </c>
      <c r="N29" s="84">
        <f>SUM(N$17:N28)</f>
        <v>35056.719999999994</v>
      </c>
      <c r="O29" s="84">
        <f>SUM(O$17:O28)</f>
        <v>1701.69</v>
      </c>
      <c r="P29" s="84">
        <f>SUM(P$17:P28)</f>
        <v>79015.88</v>
      </c>
    </row>
    <row r="30" spans="1:25" s="1" customFormat="1" ht="13.2" x14ac:dyDescent="0.25">
      <c r="A30" s="53"/>
    </row>
    <row r="31" spans="1:25" s="1" customFormat="1" ht="13.2" x14ac:dyDescent="0.25">
      <c r="A31" s="53"/>
    </row>
    <row r="32" spans="1:25" s="1" customFormat="1" ht="13.2" x14ac:dyDescent="0.25">
      <c r="A32" s="73" t="s">
        <v>13</v>
      </c>
      <c r="B32" s="74"/>
      <c r="C32" s="74"/>
      <c r="D32" s="74"/>
      <c r="H32" s="74" t="s">
        <v>15</v>
      </c>
      <c r="I32" s="74"/>
      <c r="J32" s="74"/>
      <c r="K32" s="74"/>
      <c r="L32" s="74"/>
      <c r="M32" s="74"/>
      <c r="N32" s="74"/>
      <c r="O32" s="74"/>
    </row>
    <row r="33" spans="1:15" x14ac:dyDescent="0.3">
      <c r="B33" s="75"/>
      <c r="C33" s="76"/>
      <c r="D33" s="75" t="s">
        <v>14</v>
      </c>
      <c r="I33" s="75"/>
      <c r="J33" s="76"/>
      <c r="O33" s="75" t="s">
        <v>14</v>
      </c>
    </row>
    <row r="34" spans="1:15" x14ac:dyDescent="0.3">
      <c r="A34" s="77"/>
      <c r="C34" s="78"/>
    </row>
    <row r="35" spans="1:15" x14ac:dyDescent="0.3">
      <c r="A35" s="77"/>
      <c r="C35" s="78"/>
    </row>
  </sheetData>
  <mergeCells count="12">
    <mergeCell ref="A1:E1"/>
    <mergeCell ref="A2:E2"/>
    <mergeCell ref="A3:E3"/>
    <mergeCell ref="D11:E11"/>
    <mergeCell ref="A29:K2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AFB25"/>
    <pageSetUpPr fitToPage="1"/>
  </sheetPr>
  <dimension ref="A1:Y37"/>
  <sheetViews>
    <sheetView showZeros="0" topLeftCell="A27" workbookViewId="0">
      <selection activeCell="H28" sqref="H28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101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34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P31</f>
        <v>126591.06000000001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 t="s">
        <v>180</v>
      </c>
      <c r="D17" s="63"/>
      <c r="E17" s="64">
        <v>0</v>
      </c>
      <c r="F17" s="65"/>
      <c r="G17" s="66"/>
      <c r="H17" s="66">
        <f t="shared" ref="H17:H29" si="0">ROUND(F17 * G17, 2)</f>
        <v>0</v>
      </c>
      <c r="I17" s="66"/>
      <c r="J17" s="66"/>
      <c r="K17" s="47">
        <f t="shared" ref="K17:K28" si="1">H17+I17+J17</f>
        <v>0</v>
      </c>
      <c r="L17" s="48">
        <f t="shared" ref="L17:L28" si="2">ROUND(E17*F17, 2)</f>
        <v>0</v>
      </c>
      <c r="M17" s="48">
        <f t="shared" ref="M17:M28" si="3">ROUND(E17*H17, 2)</f>
        <v>0</v>
      </c>
      <c r="N17" s="48">
        <f t="shared" ref="N17:N28" si="4">ROUND(E17*I17, 2)</f>
        <v>0</v>
      </c>
      <c r="O17" s="48">
        <f t="shared" ref="O17:O28" si="5">ROUND(E17*J17, 2)</f>
        <v>0</v>
      </c>
      <c r="P17" s="47">
        <f t="shared" ref="P17:P28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91">
        <v>1</v>
      </c>
      <c r="B18" s="92" t="s">
        <v>92</v>
      </c>
      <c r="C18" s="100" t="s">
        <v>181</v>
      </c>
      <c r="D18" s="94" t="s">
        <v>102</v>
      </c>
      <c r="E18" s="95">
        <v>2229.08</v>
      </c>
      <c r="F18" s="96">
        <v>1.7</v>
      </c>
      <c r="G18" s="97">
        <v>12</v>
      </c>
      <c r="H18" s="97">
        <f>ROUND(F18*G18,2)</f>
        <v>20.399999999999999</v>
      </c>
      <c r="I18" s="97"/>
      <c r="J18" s="97">
        <v>0.9</v>
      </c>
      <c r="K18" s="98">
        <f t="shared" si="1"/>
        <v>21.299999999999997</v>
      </c>
      <c r="L18" s="99">
        <f t="shared" si="2"/>
        <v>3789.44</v>
      </c>
      <c r="M18" s="99">
        <f t="shared" si="3"/>
        <v>45473.23</v>
      </c>
      <c r="N18" s="99">
        <f t="shared" si="4"/>
        <v>0</v>
      </c>
      <c r="O18" s="99">
        <f t="shared" si="5"/>
        <v>2006.17</v>
      </c>
      <c r="P18" s="98">
        <f t="shared" si="6"/>
        <v>47479.4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91"/>
      <c r="B19" s="92"/>
      <c r="C19" s="100" t="s">
        <v>185</v>
      </c>
      <c r="D19" s="94" t="s">
        <v>102</v>
      </c>
      <c r="E19" s="95">
        <v>2451.9</v>
      </c>
      <c r="F19" s="96"/>
      <c r="G19" s="97"/>
      <c r="H19" s="97">
        <f t="shared" ref="H19:H24" si="7">ROUND(F19*G19,2)</f>
        <v>0</v>
      </c>
      <c r="I19" s="97">
        <v>12</v>
      </c>
      <c r="J19" s="97"/>
      <c r="K19" s="98">
        <f t="shared" si="1"/>
        <v>12</v>
      </c>
      <c r="L19" s="99">
        <f t="shared" ref="L19:L22" si="8">ROUND(E19*F19, 2)</f>
        <v>0</v>
      </c>
      <c r="M19" s="99">
        <f t="shared" ref="M19:M22" si="9">ROUND(E19*H19, 2)</f>
        <v>0</v>
      </c>
      <c r="N19" s="99">
        <f t="shared" ref="N19:N22" si="10">ROUND(E19*I19, 2)</f>
        <v>29422.799999999999</v>
      </c>
      <c r="O19" s="99">
        <f t="shared" ref="O19:O22" si="11">ROUND(E19*J19, 2)</f>
        <v>0</v>
      </c>
      <c r="P19" s="98">
        <f t="shared" ref="P19:P22" si="12">M19+N19+O19</f>
        <v>29422.799999999999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91"/>
      <c r="B20" s="92"/>
      <c r="C20" s="100" t="s">
        <v>103</v>
      </c>
      <c r="D20" s="94" t="s">
        <v>104</v>
      </c>
      <c r="E20" s="95">
        <v>6687.24</v>
      </c>
      <c r="F20" s="96"/>
      <c r="G20" s="97"/>
      <c r="H20" s="97">
        <f t="shared" si="7"/>
        <v>0</v>
      </c>
      <c r="I20" s="97">
        <v>0.42</v>
      </c>
      <c r="J20" s="97"/>
      <c r="K20" s="98">
        <f t="shared" si="1"/>
        <v>0.42</v>
      </c>
      <c r="L20" s="99">
        <f t="shared" si="8"/>
        <v>0</v>
      </c>
      <c r="M20" s="99">
        <f t="shared" si="9"/>
        <v>0</v>
      </c>
      <c r="N20" s="99">
        <f t="shared" si="10"/>
        <v>2808.64</v>
      </c>
      <c r="O20" s="99">
        <f t="shared" si="11"/>
        <v>0</v>
      </c>
      <c r="P20" s="98">
        <f t="shared" si="12"/>
        <v>2808.64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91"/>
      <c r="B21" s="92"/>
      <c r="C21" s="100" t="s">
        <v>105</v>
      </c>
      <c r="D21" s="94" t="s">
        <v>104</v>
      </c>
      <c r="E21" s="95">
        <v>940</v>
      </c>
      <c r="F21" s="96"/>
      <c r="G21" s="97"/>
      <c r="H21" s="97">
        <f t="shared" si="7"/>
        <v>0</v>
      </c>
      <c r="I21" s="97">
        <v>2.14</v>
      </c>
      <c r="J21" s="97"/>
      <c r="K21" s="98">
        <f t="shared" si="1"/>
        <v>2.14</v>
      </c>
      <c r="L21" s="99">
        <f t="shared" si="8"/>
        <v>0</v>
      </c>
      <c r="M21" s="99">
        <f t="shared" si="9"/>
        <v>0</v>
      </c>
      <c r="N21" s="99">
        <f t="shared" si="10"/>
        <v>2011.6</v>
      </c>
      <c r="O21" s="99">
        <f t="shared" si="11"/>
        <v>0</v>
      </c>
      <c r="P21" s="98">
        <f t="shared" si="12"/>
        <v>2011.6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3">
      <c r="A22" s="92">
        <v>2</v>
      </c>
      <c r="B22" s="92" t="s">
        <v>92</v>
      </c>
      <c r="C22" s="100" t="s">
        <v>184</v>
      </c>
      <c r="D22" s="94" t="s">
        <v>102</v>
      </c>
      <c r="E22" s="95">
        <v>940.58</v>
      </c>
      <c r="F22" s="96">
        <v>1.7</v>
      </c>
      <c r="G22" s="97">
        <v>12</v>
      </c>
      <c r="H22" s="97">
        <f t="shared" si="7"/>
        <v>20.399999999999999</v>
      </c>
      <c r="I22" s="97"/>
      <c r="J22" s="97">
        <v>0.9</v>
      </c>
      <c r="K22" s="98">
        <f t="shared" ref="K22:K25" si="13">H22+I22+J22</f>
        <v>21.299999999999997</v>
      </c>
      <c r="L22" s="99">
        <f t="shared" si="8"/>
        <v>1598.99</v>
      </c>
      <c r="M22" s="99">
        <f t="shared" si="9"/>
        <v>19187.830000000002</v>
      </c>
      <c r="N22" s="99">
        <f t="shared" si="10"/>
        <v>0</v>
      </c>
      <c r="O22" s="99">
        <f t="shared" si="11"/>
        <v>846.52</v>
      </c>
      <c r="P22" s="98">
        <f t="shared" si="12"/>
        <v>20034.350000000002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116"/>
      <c r="B23" s="116"/>
      <c r="C23" s="100" t="s">
        <v>185</v>
      </c>
      <c r="D23" s="94" t="s">
        <v>102</v>
      </c>
      <c r="E23" s="95">
        <v>1034</v>
      </c>
      <c r="F23" s="96"/>
      <c r="G23" s="97"/>
      <c r="H23" s="97">
        <f t="shared" si="7"/>
        <v>0</v>
      </c>
      <c r="I23" s="97">
        <v>12</v>
      </c>
      <c r="J23" s="97"/>
      <c r="K23" s="98">
        <f t="shared" si="13"/>
        <v>12</v>
      </c>
      <c r="L23" s="99">
        <f t="shared" ref="L23:L25" si="14">ROUND(E23*F23, 2)</f>
        <v>0</v>
      </c>
      <c r="M23" s="99">
        <f t="shared" ref="M23:M25" si="15">ROUND(E23*H23, 2)</f>
        <v>0</v>
      </c>
      <c r="N23" s="99">
        <f t="shared" ref="N23:N25" si="16">ROUND(E23*I23, 2)</f>
        <v>12408</v>
      </c>
      <c r="O23" s="99">
        <f t="shared" ref="O23:O25" si="17">ROUND(E23*J23, 2)</f>
        <v>0</v>
      </c>
      <c r="P23" s="98">
        <f t="shared" ref="P23:P25" si="18">M23+N23+O23</f>
        <v>12408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116"/>
      <c r="B24" s="116"/>
      <c r="C24" s="100" t="s">
        <v>103</v>
      </c>
      <c r="D24" s="94" t="s">
        <v>104</v>
      </c>
      <c r="E24" s="95">
        <v>3202</v>
      </c>
      <c r="F24" s="96"/>
      <c r="G24" s="97"/>
      <c r="H24" s="97">
        <f t="shared" si="7"/>
        <v>0</v>
      </c>
      <c r="I24" s="97">
        <v>0.42</v>
      </c>
      <c r="J24" s="97"/>
      <c r="K24" s="98">
        <f t="shared" si="13"/>
        <v>0.42</v>
      </c>
      <c r="L24" s="99">
        <f t="shared" si="14"/>
        <v>0</v>
      </c>
      <c r="M24" s="99">
        <f t="shared" si="15"/>
        <v>0</v>
      </c>
      <c r="N24" s="99">
        <f t="shared" si="16"/>
        <v>1344.84</v>
      </c>
      <c r="O24" s="99">
        <f t="shared" si="17"/>
        <v>0</v>
      </c>
      <c r="P24" s="98">
        <f t="shared" si="18"/>
        <v>1344.84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3">
      <c r="A25" s="116"/>
      <c r="B25" s="116"/>
      <c r="C25" s="100" t="s">
        <v>105</v>
      </c>
      <c r="D25" s="94" t="s">
        <v>104</v>
      </c>
      <c r="E25" s="95">
        <v>502</v>
      </c>
      <c r="F25" s="96"/>
      <c r="G25" s="97"/>
      <c r="H25" s="97">
        <f t="shared" ref="H25" si="19">ROUND(F25 * G25, 2)</f>
        <v>0</v>
      </c>
      <c r="I25" s="97">
        <v>2.14</v>
      </c>
      <c r="J25" s="97"/>
      <c r="K25" s="98">
        <f t="shared" si="13"/>
        <v>2.14</v>
      </c>
      <c r="L25" s="99">
        <f t="shared" si="14"/>
        <v>0</v>
      </c>
      <c r="M25" s="99">
        <f t="shared" si="15"/>
        <v>0</v>
      </c>
      <c r="N25" s="99">
        <f t="shared" si="16"/>
        <v>1074.28</v>
      </c>
      <c r="O25" s="99">
        <f t="shared" si="17"/>
        <v>0</v>
      </c>
      <c r="P25" s="98">
        <f t="shared" si="18"/>
        <v>1074.28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ht="26.4" x14ac:dyDescent="0.3">
      <c r="A26" s="91">
        <v>2</v>
      </c>
      <c r="B26" s="92" t="s">
        <v>92</v>
      </c>
      <c r="C26" s="100" t="s">
        <v>106</v>
      </c>
      <c r="D26" s="94" t="s">
        <v>102</v>
      </c>
      <c r="E26" s="95">
        <v>25</v>
      </c>
      <c r="F26" s="96">
        <v>0.4</v>
      </c>
      <c r="G26" s="97">
        <v>12</v>
      </c>
      <c r="H26" s="97">
        <f t="shared" si="0"/>
        <v>4.8</v>
      </c>
      <c r="I26" s="97">
        <v>2.5</v>
      </c>
      <c r="J26" s="97">
        <v>0.2</v>
      </c>
      <c r="K26" s="98">
        <f t="shared" si="1"/>
        <v>7.5</v>
      </c>
      <c r="L26" s="99">
        <f t="shared" si="2"/>
        <v>10</v>
      </c>
      <c r="M26" s="99">
        <f t="shared" si="3"/>
        <v>120</v>
      </c>
      <c r="N26" s="99">
        <f t="shared" si="4"/>
        <v>62.5</v>
      </c>
      <c r="O26" s="99">
        <f t="shared" si="5"/>
        <v>5</v>
      </c>
      <c r="P26" s="98">
        <f t="shared" si="6"/>
        <v>187.5</v>
      </c>
      <c r="Q26" s="1"/>
      <c r="R26" s="1"/>
      <c r="S26" s="1"/>
      <c r="T26" s="1"/>
      <c r="U26" s="1"/>
      <c r="V26" s="1"/>
      <c r="W26" s="1"/>
      <c r="X26" s="1"/>
      <c r="Y26" s="1"/>
    </row>
    <row r="27" spans="1:25" ht="39.6" x14ac:dyDescent="0.3">
      <c r="A27" s="91">
        <v>3</v>
      </c>
      <c r="B27" s="92" t="s">
        <v>92</v>
      </c>
      <c r="C27" s="100" t="s">
        <v>150</v>
      </c>
      <c r="D27" s="94" t="s">
        <v>102</v>
      </c>
      <c r="E27" s="95">
        <v>136.5</v>
      </c>
      <c r="F27" s="96">
        <v>0.55000000000000004</v>
      </c>
      <c r="G27" s="97">
        <v>12</v>
      </c>
      <c r="H27" s="97">
        <f t="shared" si="0"/>
        <v>6.6</v>
      </c>
      <c r="I27" s="97">
        <v>3.15</v>
      </c>
      <c r="J27" s="97">
        <v>0.8</v>
      </c>
      <c r="K27" s="98">
        <f t="shared" si="1"/>
        <v>10.55</v>
      </c>
      <c r="L27" s="99">
        <f t="shared" si="2"/>
        <v>75.08</v>
      </c>
      <c r="M27" s="99">
        <f t="shared" si="3"/>
        <v>900.9</v>
      </c>
      <c r="N27" s="99">
        <f t="shared" si="4"/>
        <v>429.98</v>
      </c>
      <c r="O27" s="99">
        <f t="shared" si="5"/>
        <v>109.2</v>
      </c>
      <c r="P27" s="98">
        <f t="shared" si="6"/>
        <v>1440.0800000000002</v>
      </c>
      <c r="Q27" s="1"/>
      <c r="R27" s="1"/>
      <c r="S27" s="1"/>
      <c r="T27" s="1"/>
      <c r="U27" s="1"/>
      <c r="V27" s="1"/>
      <c r="W27" s="1"/>
      <c r="X27" s="1"/>
      <c r="Y27" s="1"/>
    </row>
    <row r="28" spans="1:25" ht="79.2" x14ac:dyDescent="0.3">
      <c r="A28" s="91">
        <v>4</v>
      </c>
      <c r="B28" s="92" t="s">
        <v>92</v>
      </c>
      <c r="C28" s="100" t="s">
        <v>148</v>
      </c>
      <c r="D28" s="94" t="s">
        <v>102</v>
      </c>
      <c r="E28" s="95">
        <v>136.5</v>
      </c>
      <c r="F28" s="96">
        <v>0.85</v>
      </c>
      <c r="G28" s="97">
        <v>12</v>
      </c>
      <c r="H28" s="97">
        <f t="shared" si="0"/>
        <v>10.199999999999999</v>
      </c>
      <c r="I28" s="97">
        <v>25.2</v>
      </c>
      <c r="J28" s="97">
        <v>4</v>
      </c>
      <c r="K28" s="98">
        <f t="shared" si="1"/>
        <v>39.4</v>
      </c>
      <c r="L28" s="99">
        <f t="shared" si="2"/>
        <v>116.03</v>
      </c>
      <c r="M28" s="99">
        <f t="shared" si="3"/>
        <v>1392.3</v>
      </c>
      <c r="N28" s="99">
        <f t="shared" si="4"/>
        <v>3439.8</v>
      </c>
      <c r="O28" s="99">
        <f t="shared" si="5"/>
        <v>546</v>
      </c>
      <c r="P28" s="98">
        <f t="shared" si="6"/>
        <v>5378.1</v>
      </c>
      <c r="Q28" s="1"/>
      <c r="R28" s="1"/>
      <c r="S28" s="1"/>
      <c r="T28" s="1"/>
      <c r="U28" s="1"/>
      <c r="V28" s="1"/>
      <c r="W28" s="1"/>
      <c r="X28" s="1"/>
      <c r="Y28" s="1"/>
    </row>
    <row r="29" spans="1:25" ht="39.6" x14ac:dyDescent="0.3">
      <c r="A29" s="91">
        <v>4.0999999999999996</v>
      </c>
      <c r="B29" s="92" t="s">
        <v>92</v>
      </c>
      <c r="C29" s="100" t="s">
        <v>149</v>
      </c>
      <c r="D29" s="94" t="s">
        <v>107</v>
      </c>
      <c r="E29" s="95">
        <v>231.06</v>
      </c>
      <c r="F29" s="96">
        <v>0.41</v>
      </c>
      <c r="G29" s="97">
        <v>12</v>
      </c>
      <c r="H29" s="97">
        <f t="shared" si="0"/>
        <v>4.92</v>
      </c>
      <c r="I29" s="97">
        <v>6.84</v>
      </c>
      <c r="J29" s="97">
        <v>1.23</v>
      </c>
      <c r="K29" s="98">
        <f t="shared" ref="K29" si="20">H29+I29+J29</f>
        <v>12.99</v>
      </c>
      <c r="L29" s="99">
        <f t="shared" ref="L29" si="21">ROUND(E29*F29, 2)</f>
        <v>94.73</v>
      </c>
      <c r="M29" s="99">
        <f t="shared" ref="M29" si="22">ROUND(E29*H29, 2)</f>
        <v>1136.82</v>
      </c>
      <c r="N29" s="99">
        <f t="shared" ref="N29" si="23">ROUND(E29*I29, 2)</f>
        <v>1580.45</v>
      </c>
      <c r="O29" s="99">
        <f t="shared" ref="O29" si="24">ROUND(E29*J29, 2)</f>
        <v>284.2</v>
      </c>
      <c r="P29" s="98">
        <f t="shared" ref="P29" si="25">M29+N29+O29</f>
        <v>3001.47</v>
      </c>
      <c r="Q29" s="1"/>
      <c r="R29" s="1"/>
      <c r="S29" s="1"/>
      <c r="T29" s="1"/>
      <c r="U29" s="1"/>
      <c r="V29" s="1"/>
      <c r="W29" s="1"/>
      <c r="X29" s="1"/>
      <c r="Y29" s="1"/>
    </row>
    <row r="30" spans="1:25" ht="13.5" customHeight="1" thickBot="1" x14ac:dyDescent="0.35">
      <c r="A30" s="108"/>
      <c r="B30" s="109"/>
      <c r="C30" s="110"/>
      <c r="D30" s="108"/>
      <c r="E30" s="111"/>
      <c r="F30" s="112"/>
      <c r="G30" s="113"/>
      <c r="H30" s="113"/>
      <c r="I30" s="113"/>
      <c r="J30" s="113"/>
      <c r="K30" s="114"/>
      <c r="L30" s="99"/>
      <c r="M30" s="99"/>
      <c r="N30" s="99"/>
      <c r="O30" s="99"/>
      <c r="P30" s="98"/>
    </row>
    <row r="31" spans="1:25" s="1" customFormat="1" ht="13.5" customHeight="1" x14ac:dyDescent="0.25">
      <c r="A31" s="157" t="s">
        <v>100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9"/>
      <c r="L31" s="84">
        <f>SUM(L$17:L30)</f>
        <v>5684.2699999999995</v>
      </c>
      <c r="M31" s="84">
        <f>SUM(M$17:M30)</f>
        <v>68211.080000000016</v>
      </c>
      <c r="N31" s="84">
        <f>SUM(N$17:N30)</f>
        <v>54582.89</v>
      </c>
      <c r="O31" s="84">
        <f>SUM(O$17:O30)</f>
        <v>3797.0899999999997</v>
      </c>
      <c r="P31" s="84">
        <f>SUM(P$17:P30)</f>
        <v>126591.06000000001</v>
      </c>
    </row>
    <row r="32" spans="1:25" s="1" customFormat="1" ht="13.2" x14ac:dyDescent="0.25">
      <c r="A32" s="53"/>
    </row>
    <row r="33" spans="1:15" s="1" customFormat="1" ht="13.2" x14ac:dyDescent="0.25">
      <c r="A33" s="53"/>
    </row>
    <row r="34" spans="1:15" s="1" customFormat="1" ht="13.2" x14ac:dyDescent="0.25">
      <c r="A34" s="73" t="s">
        <v>13</v>
      </c>
      <c r="B34" s="74"/>
      <c r="C34" s="74"/>
      <c r="D34" s="74"/>
      <c r="H34" s="74" t="s">
        <v>15</v>
      </c>
      <c r="I34" s="74"/>
      <c r="J34" s="74"/>
      <c r="K34" s="74"/>
      <c r="L34" s="74"/>
      <c r="M34" s="74"/>
      <c r="N34" s="74"/>
      <c r="O34" s="74"/>
    </row>
    <row r="35" spans="1:15" x14ac:dyDescent="0.3">
      <c r="B35" s="75"/>
      <c r="C35" s="76"/>
      <c r="D35" s="75" t="s">
        <v>14</v>
      </c>
      <c r="I35" s="75"/>
      <c r="J35" s="76"/>
      <c r="O35" s="75" t="s">
        <v>14</v>
      </c>
    </row>
    <row r="36" spans="1:15" x14ac:dyDescent="0.3">
      <c r="A36" s="77"/>
      <c r="C36" s="78"/>
    </row>
    <row r="37" spans="1:15" x14ac:dyDescent="0.3">
      <c r="A37" s="77"/>
      <c r="C37" s="78"/>
    </row>
  </sheetData>
  <mergeCells count="12">
    <mergeCell ref="A1:E1"/>
    <mergeCell ref="A2:E2"/>
    <mergeCell ref="A3:E3"/>
    <mergeCell ref="D11:E11"/>
    <mergeCell ref="A31:K31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Y39"/>
  <sheetViews>
    <sheetView showZeros="0" topLeftCell="A26" workbookViewId="0">
      <selection activeCell="H30" sqref="H30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112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38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P33</f>
        <v>30926.530000000002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/>
      <c r="B17" s="2"/>
      <c r="C17" s="83" t="s">
        <v>113</v>
      </c>
      <c r="D17" s="63"/>
      <c r="E17" s="64">
        <v>0</v>
      </c>
      <c r="F17" s="65"/>
      <c r="G17" s="66"/>
      <c r="H17" s="66">
        <f t="shared" ref="H17:H20" si="0">ROUND(F17 * G17, 2)</f>
        <v>0</v>
      </c>
      <c r="I17" s="66"/>
      <c r="J17" s="66"/>
      <c r="K17" s="47">
        <f t="shared" ref="K17:K31" si="1">H17+I17+J17</f>
        <v>0</v>
      </c>
      <c r="L17" s="48">
        <f t="shared" ref="L17:L31" si="2">ROUND(E17*F17, 2)</f>
        <v>0</v>
      </c>
      <c r="M17" s="48">
        <f t="shared" ref="M17:M31" si="3">ROUND(E17*H17, 2)</f>
        <v>0</v>
      </c>
      <c r="N17" s="48">
        <f t="shared" ref="N17:N31" si="4">ROUND(E17*I17, 2)</f>
        <v>0</v>
      </c>
      <c r="O17" s="48">
        <f t="shared" ref="O17:O31" si="5">ROUND(E17*J17, 2)</f>
        <v>0</v>
      </c>
      <c r="P17" s="47">
        <f t="shared" ref="P17:P31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26.4" x14ac:dyDescent="0.3">
      <c r="A18" s="91">
        <v>1</v>
      </c>
      <c r="B18" s="101" t="s">
        <v>92</v>
      </c>
      <c r="C18" s="93" t="s">
        <v>138</v>
      </c>
      <c r="D18" s="94" t="s">
        <v>102</v>
      </c>
      <c r="E18" s="95">
        <v>337</v>
      </c>
      <c r="F18" s="102">
        <v>1.3</v>
      </c>
      <c r="G18" s="103">
        <v>12</v>
      </c>
      <c r="H18" s="103">
        <v>16.5</v>
      </c>
      <c r="I18" s="103"/>
      <c r="J18" s="103">
        <v>0.8</v>
      </c>
      <c r="K18" s="104">
        <f t="shared" si="1"/>
        <v>17.3</v>
      </c>
      <c r="L18" s="105">
        <f t="shared" si="2"/>
        <v>438.1</v>
      </c>
      <c r="M18" s="105">
        <f t="shared" si="3"/>
        <v>5560.5</v>
      </c>
      <c r="N18" s="105">
        <f t="shared" si="4"/>
        <v>0</v>
      </c>
      <c r="O18" s="105">
        <f t="shared" si="5"/>
        <v>269.60000000000002</v>
      </c>
      <c r="P18" s="104">
        <f t="shared" si="6"/>
        <v>5830.1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91"/>
      <c r="B19" s="101"/>
      <c r="C19" s="93" t="s">
        <v>139</v>
      </c>
      <c r="D19" s="94" t="s">
        <v>102</v>
      </c>
      <c r="E19" s="95">
        <v>337</v>
      </c>
      <c r="F19" s="102"/>
      <c r="G19" s="103"/>
      <c r="H19" s="103">
        <f t="shared" si="0"/>
        <v>0</v>
      </c>
      <c r="I19" s="103">
        <v>11.2</v>
      </c>
      <c r="J19" s="103"/>
      <c r="K19" s="104">
        <f t="shared" si="1"/>
        <v>11.2</v>
      </c>
      <c r="L19" s="105">
        <f t="shared" si="2"/>
        <v>0</v>
      </c>
      <c r="M19" s="105">
        <f t="shared" si="3"/>
        <v>0</v>
      </c>
      <c r="N19" s="105">
        <f t="shared" si="4"/>
        <v>3774.4</v>
      </c>
      <c r="O19" s="105">
        <f t="shared" si="5"/>
        <v>0</v>
      </c>
      <c r="P19" s="104">
        <f t="shared" si="6"/>
        <v>3774.4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91"/>
      <c r="B20" s="101"/>
      <c r="C20" s="100" t="s">
        <v>114</v>
      </c>
      <c r="D20" s="94" t="s">
        <v>94</v>
      </c>
      <c r="E20" s="95">
        <v>302</v>
      </c>
      <c r="F20" s="102"/>
      <c r="G20" s="103"/>
      <c r="H20" s="103">
        <f t="shared" si="0"/>
        <v>0</v>
      </c>
      <c r="I20" s="103">
        <v>6.02</v>
      </c>
      <c r="J20" s="103"/>
      <c r="K20" s="104">
        <f t="shared" si="1"/>
        <v>6.02</v>
      </c>
      <c r="L20" s="105">
        <f t="shared" si="2"/>
        <v>0</v>
      </c>
      <c r="M20" s="105">
        <f t="shared" si="3"/>
        <v>0</v>
      </c>
      <c r="N20" s="105">
        <f t="shared" si="4"/>
        <v>1818.04</v>
      </c>
      <c r="O20" s="105">
        <f t="shared" si="5"/>
        <v>0</v>
      </c>
      <c r="P20" s="104">
        <f t="shared" si="6"/>
        <v>1818.04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91"/>
      <c r="B21" s="106"/>
      <c r="C21" s="93" t="s">
        <v>115</v>
      </c>
      <c r="D21" s="94" t="s">
        <v>94</v>
      </c>
      <c r="E21" s="95">
        <v>532</v>
      </c>
      <c r="F21" s="102"/>
      <c r="G21" s="103"/>
      <c r="H21" s="103"/>
      <c r="I21" s="107">
        <v>2.0499999999999998</v>
      </c>
      <c r="J21" s="103"/>
      <c r="K21" s="104">
        <f t="shared" si="1"/>
        <v>2.0499999999999998</v>
      </c>
      <c r="L21" s="105"/>
      <c r="M21" s="105"/>
      <c r="N21" s="105">
        <f t="shared" si="4"/>
        <v>1090.5999999999999</v>
      </c>
      <c r="O21" s="105"/>
      <c r="P21" s="104">
        <f t="shared" si="6"/>
        <v>1090.5999999999999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3">
      <c r="A22" s="91"/>
      <c r="B22" s="106"/>
      <c r="C22" s="93" t="s">
        <v>117</v>
      </c>
      <c r="D22" s="94" t="s">
        <v>94</v>
      </c>
      <c r="E22" s="95">
        <v>532</v>
      </c>
      <c r="F22" s="102"/>
      <c r="G22" s="103"/>
      <c r="H22" s="103"/>
      <c r="I22" s="107">
        <v>1.1499999999999999</v>
      </c>
      <c r="J22" s="103"/>
      <c r="K22" s="104">
        <f t="shared" si="1"/>
        <v>1.1499999999999999</v>
      </c>
      <c r="L22" s="105"/>
      <c r="M22" s="105"/>
      <c r="N22" s="105">
        <f t="shared" si="4"/>
        <v>611.79999999999995</v>
      </c>
      <c r="O22" s="105"/>
      <c r="P22" s="104">
        <f t="shared" si="6"/>
        <v>611.79999999999995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91"/>
      <c r="B23" s="106"/>
      <c r="C23" s="93" t="s">
        <v>118</v>
      </c>
      <c r="D23" s="94" t="s">
        <v>94</v>
      </c>
      <c r="E23" s="95">
        <v>280</v>
      </c>
      <c r="F23" s="102"/>
      <c r="G23" s="103"/>
      <c r="H23" s="103"/>
      <c r="I23" s="107">
        <v>5.9</v>
      </c>
      <c r="J23" s="103"/>
      <c r="K23" s="104">
        <f t="shared" si="1"/>
        <v>5.9</v>
      </c>
      <c r="L23" s="105"/>
      <c r="M23" s="105"/>
      <c r="N23" s="105">
        <f t="shared" si="4"/>
        <v>1652</v>
      </c>
      <c r="O23" s="105"/>
      <c r="P23" s="104">
        <f t="shared" si="6"/>
        <v>1652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91"/>
      <c r="B24" s="106"/>
      <c r="C24" s="93" t="s">
        <v>119</v>
      </c>
      <c r="D24" s="94" t="s">
        <v>94</v>
      </c>
      <c r="E24" s="95">
        <v>370</v>
      </c>
      <c r="F24" s="102"/>
      <c r="G24" s="103"/>
      <c r="H24" s="103"/>
      <c r="I24" s="107">
        <v>1.1200000000000001</v>
      </c>
      <c r="J24" s="103"/>
      <c r="K24" s="104">
        <f t="shared" si="1"/>
        <v>1.1200000000000001</v>
      </c>
      <c r="L24" s="105"/>
      <c r="M24" s="105"/>
      <c r="N24" s="105">
        <f t="shared" si="4"/>
        <v>414.4</v>
      </c>
      <c r="O24" s="105"/>
      <c r="P24" s="104">
        <f t="shared" si="6"/>
        <v>414.4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ht="39.6" x14ac:dyDescent="0.3">
      <c r="A25" s="91">
        <v>2</v>
      </c>
      <c r="B25" s="101" t="s">
        <v>92</v>
      </c>
      <c r="C25" s="93" t="s">
        <v>140</v>
      </c>
      <c r="D25" s="94" t="s">
        <v>102</v>
      </c>
      <c r="E25" s="95">
        <v>8.24</v>
      </c>
      <c r="F25" s="102">
        <v>2.1</v>
      </c>
      <c r="G25" s="103">
        <v>12</v>
      </c>
      <c r="H25" s="97">
        <f t="shared" ref="H25:H31" si="7">ROUND(F25 * G25, 2)</f>
        <v>25.2</v>
      </c>
      <c r="I25" s="103">
        <v>24.25</v>
      </c>
      <c r="J25" s="103">
        <v>0.7</v>
      </c>
      <c r="K25" s="104">
        <f t="shared" si="1"/>
        <v>50.150000000000006</v>
      </c>
      <c r="L25" s="105">
        <f t="shared" si="2"/>
        <v>17.3</v>
      </c>
      <c r="M25" s="105">
        <f t="shared" si="3"/>
        <v>207.65</v>
      </c>
      <c r="N25" s="105">
        <f t="shared" si="4"/>
        <v>199.82</v>
      </c>
      <c r="O25" s="105">
        <f t="shared" si="5"/>
        <v>5.77</v>
      </c>
      <c r="P25" s="104">
        <f t="shared" si="6"/>
        <v>413.24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ht="26.4" x14ac:dyDescent="0.3">
      <c r="A26" s="91">
        <v>3</v>
      </c>
      <c r="B26" s="101" t="s">
        <v>92</v>
      </c>
      <c r="C26" s="100" t="s">
        <v>186</v>
      </c>
      <c r="D26" s="94" t="s">
        <v>102</v>
      </c>
      <c r="E26" s="95">
        <v>128</v>
      </c>
      <c r="F26" s="102">
        <v>2.1</v>
      </c>
      <c r="G26" s="103">
        <v>12</v>
      </c>
      <c r="H26" s="97">
        <f t="shared" si="7"/>
        <v>25.2</v>
      </c>
      <c r="I26" s="103">
        <v>15.89</v>
      </c>
      <c r="J26" s="103">
        <v>0.7</v>
      </c>
      <c r="K26" s="104">
        <f t="shared" ref="K26" si="8">H26+I26+J26</f>
        <v>41.790000000000006</v>
      </c>
      <c r="L26" s="105">
        <f t="shared" ref="L26" si="9">ROUND(E26*F26, 2)</f>
        <v>268.8</v>
      </c>
      <c r="M26" s="105">
        <f t="shared" ref="M26" si="10">ROUND(E26*H26, 2)</f>
        <v>3225.6</v>
      </c>
      <c r="N26" s="105">
        <f t="shared" ref="N26" si="11">ROUND(E26*I26, 2)</f>
        <v>2033.92</v>
      </c>
      <c r="O26" s="105">
        <f t="shared" ref="O26" si="12">ROUND(E26*J26, 2)</f>
        <v>89.6</v>
      </c>
      <c r="P26" s="104">
        <f t="shared" ref="P26" si="13">M26+N26+O26</f>
        <v>5349.1200000000008</v>
      </c>
      <c r="Q26" s="1"/>
      <c r="R26" s="1"/>
      <c r="S26" s="1"/>
      <c r="T26" s="1"/>
      <c r="U26" s="1"/>
      <c r="V26" s="1"/>
      <c r="W26" s="1"/>
      <c r="X26" s="1"/>
      <c r="Y26" s="1"/>
    </row>
    <row r="27" spans="1:25" ht="26.4" x14ac:dyDescent="0.3">
      <c r="A27" s="91">
        <v>4</v>
      </c>
      <c r="B27" s="101" t="s">
        <v>92</v>
      </c>
      <c r="C27" s="100" t="s">
        <v>187</v>
      </c>
      <c r="D27" s="94" t="s">
        <v>102</v>
      </c>
      <c r="E27" s="95">
        <v>37.6</v>
      </c>
      <c r="F27" s="102">
        <v>2.1</v>
      </c>
      <c r="G27" s="103">
        <v>12</v>
      </c>
      <c r="H27" s="97">
        <f t="shared" si="7"/>
        <v>25.2</v>
      </c>
      <c r="I27" s="103">
        <v>17.89</v>
      </c>
      <c r="J27" s="103">
        <v>0.7</v>
      </c>
      <c r="K27" s="104">
        <f t="shared" ref="K27" si="14">H27+I27+J27</f>
        <v>43.790000000000006</v>
      </c>
      <c r="L27" s="105">
        <f t="shared" ref="L27" si="15">ROUND(E27*F27, 2)</f>
        <v>78.959999999999994</v>
      </c>
      <c r="M27" s="105">
        <f t="shared" ref="M27" si="16">ROUND(E27*H27, 2)</f>
        <v>947.52</v>
      </c>
      <c r="N27" s="105">
        <f t="shared" ref="N27" si="17">ROUND(E27*I27, 2)</f>
        <v>672.66</v>
      </c>
      <c r="O27" s="105">
        <f t="shared" ref="O27" si="18">ROUND(E27*J27, 2)</f>
        <v>26.32</v>
      </c>
      <c r="P27" s="104">
        <f t="shared" ref="P27" si="19">M27+N27+O27</f>
        <v>1646.4999999999998</v>
      </c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3">
      <c r="A28" s="91">
        <v>5</v>
      </c>
      <c r="B28" s="101" t="s">
        <v>92</v>
      </c>
      <c r="C28" s="100" t="s">
        <v>188</v>
      </c>
      <c r="D28" s="94" t="s">
        <v>102</v>
      </c>
      <c r="E28" s="95">
        <v>14</v>
      </c>
      <c r="F28" s="102">
        <v>2.1</v>
      </c>
      <c r="G28" s="103">
        <v>12</v>
      </c>
      <c r="H28" s="97">
        <f t="shared" si="7"/>
        <v>25.2</v>
      </c>
      <c r="I28" s="103">
        <v>19.89</v>
      </c>
      <c r="J28" s="103">
        <v>0.7</v>
      </c>
      <c r="K28" s="104">
        <f t="shared" ref="K28" si="20">H28+I28+J28</f>
        <v>45.790000000000006</v>
      </c>
      <c r="L28" s="105">
        <f t="shared" ref="L28" si="21">ROUND(E28*F28, 2)</f>
        <v>29.4</v>
      </c>
      <c r="M28" s="105">
        <f t="shared" ref="M28" si="22">ROUND(E28*H28, 2)</f>
        <v>352.8</v>
      </c>
      <c r="N28" s="105">
        <f t="shared" ref="N28" si="23">ROUND(E28*I28, 2)</f>
        <v>278.45999999999998</v>
      </c>
      <c r="O28" s="105">
        <f t="shared" ref="O28" si="24">ROUND(E28*J28, 2)</f>
        <v>9.8000000000000007</v>
      </c>
      <c r="P28" s="104">
        <f t="shared" ref="P28" si="25">M28+N28+O28</f>
        <v>641.05999999999995</v>
      </c>
      <c r="Q28" s="1"/>
      <c r="R28" s="1"/>
      <c r="S28" s="1"/>
      <c r="T28" s="1"/>
      <c r="U28" s="1"/>
      <c r="V28" s="1"/>
      <c r="W28" s="1"/>
      <c r="X28" s="1"/>
      <c r="Y28" s="1"/>
    </row>
    <row r="29" spans="1:25" ht="39.6" x14ac:dyDescent="0.3">
      <c r="A29" s="91">
        <v>6</v>
      </c>
      <c r="B29" s="92" t="s">
        <v>92</v>
      </c>
      <c r="C29" s="93" t="s">
        <v>137</v>
      </c>
      <c r="D29" s="94" t="s">
        <v>102</v>
      </c>
      <c r="E29" s="95">
        <v>187.4</v>
      </c>
      <c r="F29" s="96">
        <v>0.68</v>
      </c>
      <c r="G29" s="97">
        <v>12</v>
      </c>
      <c r="H29" s="97">
        <f t="shared" si="7"/>
        <v>8.16</v>
      </c>
      <c r="I29" s="97">
        <v>5</v>
      </c>
      <c r="J29" s="97">
        <v>1.25</v>
      </c>
      <c r="K29" s="98">
        <f t="shared" si="1"/>
        <v>14.41</v>
      </c>
      <c r="L29" s="99">
        <f t="shared" si="2"/>
        <v>127.43</v>
      </c>
      <c r="M29" s="99">
        <f t="shared" si="3"/>
        <v>1529.18</v>
      </c>
      <c r="N29" s="99">
        <f t="shared" si="4"/>
        <v>937</v>
      </c>
      <c r="O29" s="99">
        <f t="shared" si="5"/>
        <v>234.25</v>
      </c>
      <c r="P29" s="98">
        <f t="shared" si="6"/>
        <v>2700.4300000000003</v>
      </c>
      <c r="Q29" s="1"/>
      <c r="R29" s="1"/>
      <c r="S29" s="1"/>
      <c r="T29" s="1"/>
      <c r="U29" s="1"/>
      <c r="V29" s="1"/>
      <c r="W29" s="1"/>
      <c r="X29" s="1"/>
      <c r="Y29" s="1"/>
    </row>
    <row r="30" spans="1:25" ht="26.4" x14ac:dyDescent="0.3">
      <c r="A30" s="91">
        <v>8</v>
      </c>
      <c r="B30" s="92" t="s">
        <v>92</v>
      </c>
      <c r="C30" s="100" t="s">
        <v>116</v>
      </c>
      <c r="D30" s="94" t="s">
        <v>102</v>
      </c>
      <c r="E30" s="95">
        <v>187.4</v>
      </c>
      <c r="F30" s="96">
        <v>0.75</v>
      </c>
      <c r="G30" s="97">
        <v>12</v>
      </c>
      <c r="H30" s="97">
        <f t="shared" si="7"/>
        <v>9</v>
      </c>
      <c r="I30" s="97">
        <v>3.76</v>
      </c>
      <c r="J30" s="97">
        <v>0.34</v>
      </c>
      <c r="K30" s="98">
        <f t="shared" si="1"/>
        <v>13.1</v>
      </c>
      <c r="L30" s="99">
        <f t="shared" si="2"/>
        <v>140.55000000000001</v>
      </c>
      <c r="M30" s="99">
        <f t="shared" si="3"/>
        <v>1686.6</v>
      </c>
      <c r="N30" s="99">
        <f t="shared" si="4"/>
        <v>704.62</v>
      </c>
      <c r="O30" s="99">
        <f t="shared" si="5"/>
        <v>63.72</v>
      </c>
      <c r="P30" s="98">
        <f t="shared" si="6"/>
        <v>2454.9399999999996</v>
      </c>
      <c r="Q30" s="1"/>
      <c r="R30" s="1"/>
      <c r="S30" s="1"/>
      <c r="T30" s="1"/>
      <c r="U30" s="1"/>
      <c r="V30" s="1"/>
      <c r="W30" s="1"/>
      <c r="X30" s="1"/>
      <c r="Y30" s="1"/>
    </row>
    <row r="31" spans="1:25" ht="26.4" x14ac:dyDescent="0.3">
      <c r="A31" s="91">
        <v>9</v>
      </c>
      <c r="B31" s="92" t="s">
        <v>92</v>
      </c>
      <c r="C31" s="93" t="s">
        <v>141</v>
      </c>
      <c r="D31" s="94" t="s">
        <v>102</v>
      </c>
      <c r="E31" s="95">
        <v>187.4</v>
      </c>
      <c r="F31" s="96">
        <v>0.68</v>
      </c>
      <c r="G31" s="97">
        <v>12</v>
      </c>
      <c r="H31" s="97">
        <f t="shared" si="7"/>
        <v>8.16</v>
      </c>
      <c r="I31" s="97">
        <v>5</v>
      </c>
      <c r="J31" s="97">
        <v>0.34</v>
      </c>
      <c r="K31" s="98">
        <f t="shared" si="1"/>
        <v>13.5</v>
      </c>
      <c r="L31" s="99">
        <f t="shared" si="2"/>
        <v>127.43</v>
      </c>
      <c r="M31" s="99">
        <f t="shared" si="3"/>
        <v>1529.18</v>
      </c>
      <c r="N31" s="99">
        <f t="shared" si="4"/>
        <v>937</v>
      </c>
      <c r="O31" s="99">
        <f t="shared" si="5"/>
        <v>63.72</v>
      </c>
      <c r="P31" s="98">
        <f t="shared" si="6"/>
        <v>2529.9</v>
      </c>
      <c r="Q31" s="1"/>
      <c r="R31" s="1"/>
      <c r="S31" s="1"/>
      <c r="T31" s="1"/>
      <c r="U31" s="1"/>
      <c r="V31" s="1"/>
      <c r="W31" s="1"/>
      <c r="X31" s="1"/>
      <c r="Y31" s="1"/>
    </row>
    <row r="32" spans="1:25" ht="13.5" customHeight="1" x14ac:dyDescent="0.3">
      <c r="A32" s="108"/>
      <c r="B32" s="109"/>
      <c r="C32" s="110"/>
      <c r="D32" s="108"/>
      <c r="E32" s="111"/>
      <c r="F32" s="112"/>
      <c r="G32" s="113"/>
      <c r="H32" s="113"/>
      <c r="I32" s="113"/>
      <c r="J32" s="113"/>
      <c r="K32" s="114"/>
      <c r="L32" s="99"/>
      <c r="M32" s="99"/>
      <c r="N32" s="99"/>
      <c r="O32" s="99"/>
      <c r="P32" s="98"/>
    </row>
    <row r="33" spans="1:16" s="1" customFormat="1" ht="13.5" customHeight="1" x14ac:dyDescent="0.25">
      <c r="A33" s="157" t="s">
        <v>100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9"/>
      <c r="L33" s="84">
        <f>SUM(L$17:L32)</f>
        <v>1227.97</v>
      </c>
      <c r="M33" s="84">
        <f>SUM(M$17:M32)</f>
        <v>15039.03</v>
      </c>
      <c r="N33" s="84">
        <f>SUM(N$17:N32)</f>
        <v>15124.72</v>
      </c>
      <c r="O33" s="84">
        <f>SUM(O$17:O32)</f>
        <v>762.78000000000009</v>
      </c>
      <c r="P33" s="84">
        <f>SUM(P$17:P32)</f>
        <v>30926.530000000002</v>
      </c>
    </row>
    <row r="34" spans="1:16" s="1" customFormat="1" ht="13.2" x14ac:dyDescent="0.25">
      <c r="A34" s="53"/>
    </row>
    <row r="35" spans="1:16" s="1" customFormat="1" ht="13.2" x14ac:dyDescent="0.25">
      <c r="A35" s="53"/>
    </row>
    <row r="36" spans="1:16" s="1" customFormat="1" ht="13.2" x14ac:dyDescent="0.25">
      <c r="A36" s="73" t="s">
        <v>13</v>
      </c>
      <c r="B36" s="74"/>
      <c r="C36" s="74"/>
      <c r="D36" s="74"/>
      <c r="H36" s="74" t="s">
        <v>15</v>
      </c>
      <c r="I36" s="74"/>
      <c r="J36" s="74"/>
      <c r="K36" s="74"/>
      <c r="L36" s="74"/>
      <c r="M36" s="74"/>
      <c r="N36" s="74"/>
      <c r="O36" s="74"/>
    </row>
    <row r="37" spans="1:16" x14ac:dyDescent="0.3">
      <c r="B37" s="75"/>
      <c r="C37" s="76"/>
      <c r="D37" s="75" t="s">
        <v>14</v>
      </c>
      <c r="I37" s="75"/>
      <c r="J37" s="76"/>
      <c r="O37" s="75" t="s">
        <v>14</v>
      </c>
    </row>
    <row r="38" spans="1:16" x14ac:dyDescent="0.3">
      <c r="A38" s="77"/>
      <c r="C38" s="78"/>
    </row>
    <row r="39" spans="1:16" x14ac:dyDescent="0.3">
      <c r="A39" s="77"/>
      <c r="C39" s="78"/>
    </row>
  </sheetData>
  <mergeCells count="12">
    <mergeCell ref="A1:E1"/>
    <mergeCell ref="A2:E2"/>
    <mergeCell ref="A3:E3"/>
    <mergeCell ref="D11:E11"/>
    <mergeCell ref="A33:K33"/>
    <mergeCell ref="F14:K14"/>
    <mergeCell ref="L14:P14"/>
    <mergeCell ref="A14:A15"/>
    <mergeCell ref="B14:B15"/>
    <mergeCell ref="C14:C15"/>
    <mergeCell ref="D14:D15"/>
    <mergeCell ref="E14:E15"/>
  </mergeCells>
  <phoneticPr fontId="15" type="noConversion"/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AFB25"/>
    <pageSetUpPr fitToPage="1"/>
  </sheetPr>
  <dimension ref="A1:Y33"/>
  <sheetViews>
    <sheetView showZeros="0" topLeftCell="A15" workbookViewId="0">
      <selection activeCell="I23" sqref="I23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120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174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P27</f>
        <v>33935.949999999997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13.2" x14ac:dyDescent="0.25">
      <c r="A17" s="62" t="s">
        <v>89</v>
      </c>
      <c r="B17" s="2"/>
      <c r="C17" s="83" t="s">
        <v>40</v>
      </c>
      <c r="D17" s="63"/>
      <c r="E17" s="64">
        <v>0</v>
      </c>
      <c r="F17" s="65"/>
      <c r="G17" s="66"/>
      <c r="H17" s="66">
        <f t="shared" ref="H17:H25" si="0">ROUND(F17 * G17, 2)</f>
        <v>0</v>
      </c>
      <c r="I17" s="66"/>
      <c r="J17" s="66"/>
      <c r="K17" s="47">
        <f t="shared" ref="K17:K20" si="1">H17+I17+J17</f>
        <v>0</v>
      </c>
      <c r="L17" s="48">
        <f t="shared" ref="L17:L20" si="2">ROUND(E17*F17, 2)</f>
        <v>0</v>
      </c>
      <c r="M17" s="48">
        <f t="shared" ref="M17:M20" si="3">ROUND(E17*H17, 2)</f>
        <v>0</v>
      </c>
      <c r="N17" s="48">
        <f t="shared" ref="N17:N20" si="4">ROUND(E17*I17, 2)</f>
        <v>0</v>
      </c>
      <c r="O17" s="48">
        <f t="shared" ref="O17:O20" si="5">ROUND(E17*J17, 2)</f>
        <v>0</v>
      </c>
      <c r="P17" s="47">
        <f t="shared" ref="P17:P20" si="6"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91">
        <v>1</v>
      </c>
      <c r="B18" s="101" t="s">
        <v>92</v>
      </c>
      <c r="C18" s="100" t="s">
        <v>176</v>
      </c>
      <c r="D18" s="94" t="s">
        <v>94</v>
      </c>
      <c r="E18" s="95">
        <v>7</v>
      </c>
      <c r="F18" s="102">
        <v>7.6</v>
      </c>
      <c r="G18" s="103">
        <v>12</v>
      </c>
      <c r="H18" s="97">
        <f t="shared" si="0"/>
        <v>91.2</v>
      </c>
      <c r="I18" s="103">
        <v>707.25</v>
      </c>
      <c r="J18" s="103">
        <v>20</v>
      </c>
      <c r="K18" s="104">
        <f t="shared" si="1"/>
        <v>818.45</v>
      </c>
      <c r="L18" s="105">
        <f t="shared" si="2"/>
        <v>53.2</v>
      </c>
      <c r="M18" s="105">
        <f t="shared" si="3"/>
        <v>638.4</v>
      </c>
      <c r="N18" s="105">
        <f t="shared" si="4"/>
        <v>4950.75</v>
      </c>
      <c r="O18" s="105">
        <f t="shared" si="5"/>
        <v>140</v>
      </c>
      <c r="P18" s="104">
        <f t="shared" si="6"/>
        <v>5729.15</v>
      </c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91">
        <v>2</v>
      </c>
      <c r="B19" s="101" t="s">
        <v>92</v>
      </c>
      <c r="C19" s="100" t="s">
        <v>175</v>
      </c>
      <c r="D19" s="94" t="s">
        <v>94</v>
      </c>
      <c r="E19" s="95">
        <v>10</v>
      </c>
      <c r="F19" s="102">
        <v>7.6</v>
      </c>
      <c r="G19" s="103">
        <v>12</v>
      </c>
      <c r="H19" s="97">
        <f t="shared" si="0"/>
        <v>91.2</v>
      </c>
      <c r="I19" s="103">
        <v>675.5</v>
      </c>
      <c r="J19" s="103">
        <v>20</v>
      </c>
      <c r="K19" s="104">
        <f t="shared" si="1"/>
        <v>786.7</v>
      </c>
      <c r="L19" s="105">
        <f t="shared" si="2"/>
        <v>76</v>
      </c>
      <c r="M19" s="105">
        <f t="shared" si="3"/>
        <v>912</v>
      </c>
      <c r="N19" s="105">
        <f t="shared" si="4"/>
        <v>6755</v>
      </c>
      <c r="O19" s="105">
        <f t="shared" si="5"/>
        <v>200</v>
      </c>
      <c r="P19" s="104">
        <f t="shared" si="6"/>
        <v>7867</v>
      </c>
      <c r="Q19" s="1"/>
      <c r="R19" s="1"/>
      <c r="S19" s="1"/>
      <c r="T19" s="1"/>
      <c r="U19" s="1"/>
      <c r="V19" s="1"/>
      <c r="W19" s="1"/>
      <c r="X19" s="1"/>
      <c r="Y19" s="1"/>
    </row>
    <row r="20" spans="1:25" ht="26.4" x14ac:dyDescent="0.3">
      <c r="A20" s="91">
        <v>3</v>
      </c>
      <c r="B20" s="101" t="s">
        <v>92</v>
      </c>
      <c r="C20" s="100" t="s">
        <v>182</v>
      </c>
      <c r="D20" s="94" t="s">
        <v>94</v>
      </c>
      <c r="E20" s="95">
        <v>5</v>
      </c>
      <c r="F20" s="102">
        <v>5.6</v>
      </c>
      <c r="G20" s="103">
        <v>12</v>
      </c>
      <c r="H20" s="97">
        <f t="shared" si="0"/>
        <v>67.2</v>
      </c>
      <c r="I20" s="103">
        <v>802.52</v>
      </c>
      <c r="J20" s="103">
        <v>20</v>
      </c>
      <c r="K20" s="104">
        <f t="shared" si="1"/>
        <v>889.72</v>
      </c>
      <c r="L20" s="105">
        <f t="shared" si="2"/>
        <v>28</v>
      </c>
      <c r="M20" s="105">
        <f t="shared" si="3"/>
        <v>336</v>
      </c>
      <c r="N20" s="105">
        <f t="shared" si="4"/>
        <v>4012.6</v>
      </c>
      <c r="O20" s="105">
        <f t="shared" si="5"/>
        <v>100</v>
      </c>
      <c r="P20" s="104">
        <f t="shared" si="6"/>
        <v>4448.6000000000004</v>
      </c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91"/>
      <c r="B21" s="106"/>
      <c r="C21" s="100" t="s">
        <v>183</v>
      </c>
      <c r="D21" s="94" t="s">
        <v>94</v>
      </c>
      <c r="E21" s="95">
        <v>2</v>
      </c>
      <c r="F21" s="102">
        <v>5.6</v>
      </c>
      <c r="G21" s="103">
        <v>12</v>
      </c>
      <c r="H21" s="97">
        <f t="shared" si="0"/>
        <v>67.2</v>
      </c>
      <c r="I21" s="103">
        <v>1200</v>
      </c>
      <c r="J21" s="103">
        <v>20</v>
      </c>
      <c r="K21" s="104">
        <f t="shared" ref="K21" si="7">H21+I21+J21</f>
        <v>1287.2</v>
      </c>
      <c r="L21" s="105">
        <f t="shared" ref="L21" si="8">ROUND(E21*F21, 2)</f>
        <v>11.2</v>
      </c>
      <c r="M21" s="105">
        <f t="shared" ref="M21" si="9">ROUND(E21*H21, 2)</f>
        <v>134.4</v>
      </c>
      <c r="N21" s="105">
        <f t="shared" ref="N21" si="10">ROUND(E21*I21, 2)</f>
        <v>2400</v>
      </c>
      <c r="O21" s="105">
        <f t="shared" ref="O21" si="11">ROUND(E21*J21, 2)</f>
        <v>40</v>
      </c>
      <c r="P21" s="104">
        <f t="shared" ref="P21" si="12">M21+N21+O21</f>
        <v>2574.4</v>
      </c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3">
      <c r="A22" s="91">
        <v>4</v>
      </c>
      <c r="B22" s="92" t="s">
        <v>92</v>
      </c>
      <c r="C22" s="93" t="s">
        <v>136</v>
      </c>
      <c r="D22" s="94" t="s">
        <v>94</v>
      </c>
      <c r="E22" s="95">
        <v>1</v>
      </c>
      <c r="F22" s="102"/>
      <c r="G22" s="103"/>
      <c r="H22" s="97">
        <f t="shared" si="0"/>
        <v>0</v>
      </c>
      <c r="I22" s="103"/>
      <c r="J22" s="103"/>
      <c r="K22" s="104">
        <f t="shared" ref="K22:K26" si="13">H22+I22+J22</f>
        <v>0</v>
      </c>
      <c r="L22" s="105">
        <f t="shared" ref="L22:L26" si="14">ROUND(E22*F22, 2)</f>
        <v>0</v>
      </c>
      <c r="M22" s="105">
        <f t="shared" ref="M22:M26" si="15">ROUND(E22*H22, 2)</f>
        <v>0</v>
      </c>
      <c r="N22" s="105">
        <f t="shared" ref="N22:N26" si="16">ROUND(E22*I22, 2)</f>
        <v>0</v>
      </c>
      <c r="O22" s="105">
        <f t="shared" ref="O22:O26" si="17">ROUND(E22*J22, 2)</f>
        <v>0</v>
      </c>
      <c r="P22" s="104">
        <f t="shared" ref="P22:P26" si="18">M22+N22+O22</f>
        <v>0</v>
      </c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91">
        <v>5</v>
      </c>
      <c r="B23" s="92" t="s">
        <v>92</v>
      </c>
      <c r="C23" s="100" t="s">
        <v>177</v>
      </c>
      <c r="D23" s="94" t="s">
        <v>94</v>
      </c>
      <c r="E23" s="95">
        <v>1</v>
      </c>
      <c r="F23" s="102">
        <v>5.4</v>
      </c>
      <c r="G23" s="103">
        <v>12</v>
      </c>
      <c r="H23" s="97">
        <f t="shared" si="0"/>
        <v>64.8</v>
      </c>
      <c r="I23" s="103">
        <v>4000</v>
      </c>
      <c r="J23" s="103">
        <v>50</v>
      </c>
      <c r="K23" s="104">
        <f t="shared" si="13"/>
        <v>4114.8</v>
      </c>
      <c r="L23" s="105">
        <f t="shared" si="14"/>
        <v>5.4</v>
      </c>
      <c r="M23" s="105">
        <f t="shared" si="15"/>
        <v>64.8</v>
      </c>
      <c r="N23" s="105">
        <f t="shared" si="16"/>
        <v>4000</v>
      </c>
      <c r="O23" s="105">
        <f t="shared" si="17"/>
        <v>50</v>
      </c>
      <c r="P23" s="104">
        <f t="shared" si="18"/>
        <v>4114.8</v>
      </c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91">
        <v>6</v>
      </c>
      <c r="B24" s="92" t="s">
        <v>92</v>
      </c>
      <c r="C24" s="100" t="s">
        <v>178</v>
      </c>
      <c r="D24" s="94" t="s">
        <v>94</v>
      </c>
      <c r="E24" s="95">
        <v>1</v>
      </c>
      <c r="F24" s="102">
        <v>5.4</v>
      </c>
      <c r="G24" s="103">
        <v>12</v>
      </c>
      <c r="H24" s="97">
        <f t="shared" si="0"/>
        <v>64.8</v>
      </c>
      <c r="I24" s="103">
        <v>4000</v>
      </c>
      <c r="J24" s="103">
        <v>50</v>
      </c>
      <c r="K24" s="104">
        <f t="shared" si="13"/>
        <v>4114.8</v>
      </c>
      <c r="L24" s="105">
        <f t="shared" si="14"/>
        <v>5.4</v>
      </c>
      <c r="M24" s="105">
        <f t="shared" si="15"/>
        <v>64.8</v>
      </c>
      <c r="N24" s="105">
        <f t="shared" si="16"/>
        <v>4000</v>
      </c>
      <c r="O24" s="105">
        <f t="shared" si="17"/>
        <v>50</v>
      </c>
      <c r="P24" s="104">
        <f t="shared" si="18"/>
        <v>4114.8</v>
      </c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3">
      <c r="A25" s="91"/>
      <c r="B25" s="92" t="s">
        <v>92</v>
      </c>
      <c r="C25" s="100" t="s">
        <v>179</v>
      </c>
      <c r="D25" s="94" t="s">
        <v>94</v>
      </c>
      <c r="E25" s="95">
        <v>1</v>
      </c>
      <c r="F25" s="102">
        <v>5.6</v>
      </c>
      <c r="G25" s="103">
        <v>12</v>
      </c>
      <c r="H25" s="97">
        <f t="shared" si="0"/>
        <v>67.2</v>
      </c>
      <c r="I25" s="103">
        <v>5000</v>
      </c>
      <c r="J25" s="103">
        <v>20</v>
      </c>
      <c r="K25" s="104">
        <f t="shared" ref="K25" si="19">H25+I25+J25</f>
        <v>5087.2</v>
      </c>
      <c r="L25" s="105">
        <f t="shared" ref="L25" si="20">ROUND(E25*F25, 2)</f>
        <v>5.6</v>
      </c>
      <c r="M25" s="105">
        <f t="shared" ref="M25" si="21">ROUND(E25*H25, 2)</f>
        <v>67.2</v>
      </c>
      <c r="N25" s="105">
        <f t="shared" ref="N25" si="22">ROUND(E25*I25, 2)</f>
        <v>5000</v>
      </c>
      <c r="O25" s="105">
        <f t="shared" ref="O25" si="23">ROUND(E25*J25, 2)</f>
        <v>20</v>
      </c>
      <c r="P25" s="104">
        <f t="shared" ref="P25" si="24">M25+N25+O25</f>
        <v>5087.2</v>
      </c>
      <c r="Q25" s="1"/>
      <c r="R25" s="1"/>
      <c r="S25" s="1"/>
      <c r="T25" s="1"/>
      <c r="U25" s="1"/>
      <c r="V25" s="1"/>
      <c r="W25" s="1"/>
      <c r="X25" s="1"/>
      <c r="Y25" s="1"/>
    </row>
    <row r="26" spans="1:25" ht="13.5" customHeight="1" x14ac:dyDescent="0.3">
      <c r="A26" s="108"/>
      <c r="B26" s="109"/>
      <c r="C26" s="110"/>
      <c r="D26" s="94"/>
      <c r="E26" s="95"/>
      <c r="F26" s="102"/>
      <c r="G26" s="103"/>
      <c r="H26" s="103">
        <f t="shared" ref="H26" si="25">ROUND(F26 * G26, 2)</f>
        <v>0</v>
      </c>
      <c r="I26" s="103"/>
      <c r="J26" s="103"/>
      <c r="K26" s="104">
        <f t="shared" si="13"/>
        <v>0</v>
      </c>
      <c r="L26" s="105">
        <f t="shared" si="14"/>
        <v>0</v>
      </c>
      <c r="M26" s="105">
        <f t="shared" si="15"/>
        <v>0</v>
      </c>
      <c r="N26" s="105">
        <f t="shared" si="16"/>
        <v>0</v>
      </c>
      <c r="O26" s="105">
        <f t="shared" si="17"/>
        <v>0</v>
      </c>
      <c r="P26" s="104">
        <f t="shared" si="18"/>
        <v>0</v>
      </c>
    </row>
    <row r="27" spans="1:25" s="1" customFormat="1" ht="13.5" customHeight="1" x14ac:dyDescent="0.25">
      <c r="A27" s="157" t="s">
        <v>100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9"/>
      <c r="L27" s="84">
        <f>SUM(L$17:L26)</f>
        <v>184.79999999999998</v>
      </c>
      <c r="M27" s="84">
        <f>SUM(M$17:M26)</f>
        <v>2217.6000000000004</v>
      </c>
      <c r="N27" s="84">
        <f>SUM(N$17:N26)</f>
        <v>31118.35</v>
      </c>
      <c r="O27" s="84">
        <f>SUM(O$17:O26)</f>
        <v>600</v>
      </c>
      <c r="P27" s="84">
        <f>SUM(P$17:P26)</f>
        <v>33935.949999999997</v>
      </c>
    </row>
    <row r="28" spans="1:25" s="1" customFormat="1" ht="13.2" x14ac:dyDescent="0.25">
      <c r="A28" s="53"/>
    </row>
    <row r="29" spans="1:25" s="1" customFormat="1" ht="13.2" x14ac:dyDescent="0.25">
      <c r="A29" s="53"/>
    </row>
    <row r="30" spans="1:25" s="1" customFormat="1" ht="13.2" x14ac:dyDescent="0.25">
      <c r="A30" s="73" t="s">
        <v>13</v>
      </c>
      <c r="B30" s="74"/>
      <c r="C30" s="74"/>
      <c r="D30" s="74"/>
      <c r="H30" s="74" t="s">
        <v>15</v>
      </c>
      <c r="I30" s="74"/>
      <c r="J30" s="74"/>
      <c r="K30" s="74"/>
      <c r="L30" s="74"/>
      <c r="M30" s="74"/>
      <c r="N30" s="74"/>
      <c r="O30" s="74"/>
    </row>
    <row r="31" spans="1:25" x14ac:dyDescent="0.3">
      <c r="B31" s="75"/>
      <c r="C31" s="76"/>
      <c r="D31" s="75" t="s">
        <v>14</v>
      </c>
      <c r="I31" s="75"/>
      <c r="J31" s="76"/>
      <c r="O31" s="75" t="s">
        <v>14</v>
      </c>
    </row>
    <row r="32" spans="1:25" x14ac:dyDescent="0.3">
      <c r="A32" s="77"/>
      <c r="C32" s="78"/>
    </row>
    <row r="33" spans="1:3" x14ac:dyDescent="0.3">
      <c r="A33" s="77"/>
      <c r="C33" s="78"/>
    </row>
  </sheetData>
  <mergeCells count="12">
    <mergeCell ref="A1:E1"/>
    <mergeCell ref="A2:E2"/>
    <mergeCell ref="A3:E3"/>
    <mergeCell ref="D11:E11"/>
    <mergeCell ref="A27:K27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Y25"/>
  <sheetViews>
    <sheetView showZeros="0" workbookViewId="0">
      <selection activeCell="A12" sqref="A12"/>
    </sheetView>
  </sheetViews>
  <sheetFormatPr defaultColWidth="11.44140625" defaultRowHeight="14.4" x14ac:dyDescent="0.3"/>
  <cols>
    <col min="1" max="1" width="5.33203125" style="53" customWidth="1"/>
    <col min="2" max="2" width="6.33203125" style="1" customWidth="1"/>
    <col min="3" max="3" width="39.44140625" style="1" customWidth="1"/>
    <col min="4" max="4" width="8.88671875" style="1" customWidth="1"/>
    <col min="5" max="5" width="9.33203125" style="1" customWidth="1"/>
    <col min="6" max="6" width="8.88671875" style="1" customWidth="1"/>
    <col min="7" max="9" width="9.33203125" style="1" customWidth="1"/>
    <col min="10" max="10" width="9.6640625" style="1" customWidth="1"/>
    <col min="11" max="12" width="9.44140625" style="1" customWidth="1"/>
    <col min="13" max="13" width="9.33203125" style="1" customWidth="1"/>
    <col min="14" max="14" width="10.109375" style="1" customWidth="1"/>
    <col min="15" max="15" width="9.33203125" style="1" customWidth="1"/>
    <col min="16" max="16" width="11.44140625" style="1"/>
  </cols>
  <sheetData>
    <row r="1" spans="1:25" s="53" customFormat="1" ht="13.2" x14ac:dyDescent="0.25">
      <c r="A1" s="152" t="s">
        <v>121</v>
      </c>
      <c r="B1" s="152"/>
      <c r="C1" s="152"/>
      <c r="D1" s="152"/>
      <c r="E1" s="15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53" customFormat="1" ht="32.25" customHeight="1" x14ac:dyDescent="0.25">
      <c r="A2" s="153" t="s">
        <v>42</v>
      </c>
      <c r="B2" s="153"/>
      <c r="C2" s="153"/>
      <c r="D2" s="153"/>
      <c r="E2" s="15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53" customFormat="1" ht="15" customHeight="1" x14ac:dyDescent="0.25">
      <c r="A3" s="154" t="s">
        <v>72</v>
      </c>
      <c r="B3" s="154"/>
      <c r="C3" s="154"/>
      <c r="D3" s="154"/>
      <c r="E3" s="15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53" customFormat="1" ht="15" customHeight="1" x14ac:dyDescent="0.25">
      <c r="A4" s="18" t="s">
        <v>5</v>
      </c>
      <c r="B4" s="19"/>
      <c r="C4" s="54"/>
      <c r="D4" s="54"/>
      <c r="E4" s="5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53" customFormat="1" ht="15" customHeight="1" x14ac:dyDescent="0.25">
      <c r="A5" s="18" t="s">
        <v>157</v>
      </c>
      <c r="B5" s="19"/>
      <c r="C5" s="54"/>
      <c r="D5" s="54"/>
      <c r="E5" s="5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53" customFormat="1" ht="13.2" x14ac:dyDescent="0.25">
      <c r="A6" s="18" t="s">
        <v>152</v>
      </c>
      <c r="B6" s="19"/>
      <c r="C6" s="55"/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53" customFormat="1" ht="13.2" x14ac:dyDescent="0.25">
      <c r="A7" s="21" t="s">
        <v>153</v>
      </c>
      <c r="B7" s="21"/>
      <c r="C7" s="55"/>
      <c r="D7" s="55"/>
      <c r="E7" s="55"/>
      <c r="F7" s="5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53" customFormat="1" ht="13.2" x14ac:dyDescent="0.25">
      <c r="A8" s="21" t="s">
        <v>154</v>
      </c>
      <c r="B8" s="21"/>
      <c r="C8" s="56"/>
      <c r="D8" s="56"/>
      <c r="E8" s="5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53" customFormat="1" ht="13.2" x14ac:dyDescent="0.25">
      <c r="A9" s="21" t="s">
        <v>6</v>
      </c>
      <c r="B9" s="21"/>
      <c r="C9" s="57"/>
      <c r="D9" s="57"/>
      <c r="E9" s="5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53" customFormat="1" ht="13.2" x14ac:dyDescent="0.25">
      <c r="A10" s="77" t="s">
        <v>172</v>
      </c>
      <c r="B10" s="58"/>
      <c r="C10" s="59"/>
      <c r="D10" s="59"/>
      <c r="E10" s="5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53" customFormat="1" ht="13.2" x14ac:dyDescent="0.25">
      <c r="B11" s="58"/>
      <c r="C11" s="58" t="s">
        <v>73</v>
      </c>
      <c r="D11" s="155">
        <f>P19</f>
        <v>0</v>
      </c>
      <c r="E11" s="15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53" customFormat="1" ht="13.2" x14ac:dyDescent="0.25">
      <c r="A12" s="89" t="s">
        <v>170</v>
      </c>
      <c r="B12" s="60"/>
      <c r="C12" s="60"/>
      <c r="D12" s="60"/>
      <c r="E12" s="60"/>
      <c r="F12" s="60"/>
      <c r="G12" s="6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53" customFormat="1" ht="13.5" customHeight="1" x14ac:dyDescent="0.25">
      <c r="A13" s="61"/>
      <c r="B13" s="59"/>
      <c r="C13" s="59"/>
      <c r="D13" s="59"/>
      <c r="E13" s="59"/>
      <c r="Q13" s="1"/>
      <c r="R13" s="1"/>
      <c r="S13" s="1"/>
      <c r="T13" s="1"/>
      <c r="U13" s="1"/>
      <c r="V13" s="1"/>
      <c r="W13" s="1"/>
      <c r="X13" s="1"/>
      <c r="Y13" s="1"/>
    </row>
    <row r="14" spans="1:25" s="53" customFormat="1" ht="18.75" customHeight="1" x14ac:dyDescent="0.25">
      <c r="A14" s="144" t="s">
        <v>74</v>
      </c>
      <c r="B14" s="146" t="s">
        <v>75</v>
      </c>
      <c r="C14" s="146" t="s">
        <v>76</v>
      </c>
      <c r="D14" s="148" t="s">
        <v>77</v>
      </c>
      <c r="E14" s="150" t="s">
        <v>78</v>
      </c>
      <c r="F14" s="160" t="s">
        <v>79</v>
      </c>
      <c r="G14" s="142"/>
      <c r="H14" s="142"/>
      <c r="I14" s="142"/>
      <c r="J14" s="142"/>
      <c r="K14" s="143"/>
      <c r="L14" s="141" t="s">
        <v>80</v>
      </c>
      <c r="M14" s="142"/>
      <c r="N14" s="142"/>
      <c r="O14" s="142"/>
      <c r="P14" s="143"/>
      <c r="Q14" s="1"/>
      <c r="R14" s="1"/>
      <c r="S14" s="1"/>
      <c r="T14" s="1"/>
      <c r="U14" s="1"/>
      <c r="V14" s="1"/>
      <c r="W14" s="1"/>
      <c r="X14" s="1"/>
      <c r="Y14" s="1"/>
    </row>
    <row r="15" spans="1:25" s="53" customFormat="1" ht="58.5" customHeight="1" x14ac:dyDescent="0.25">
      <c r="A15" s="145"/>
      <c r="B15" s="147"/>
      <c r="C15" s="147"/>
      <c r="D15" s="149"/>
      <c r="E15" s="151"/>
      <c r="F15" s="79" t="s">
        <v>81</v>
      </c>
      <c r="G15" s="80" t="s">
        <v>82</v>
      </c>
      <c r="H15" s="79" t="s">
        <v>83</v>
      </c>
      <c r="I15" s="79" t="s">
        <v>84</v>
      </c>
      <c r="J15" s="79" t="s">
        <v>85</v>
      </c>
      <c r="K15" s="81" t="s">
        <v>86</v>
      </c>
      <c r="L15" s="82" t="s">
        <v>87</v>
      </c>
      <c r="M15" s="82" t="s">
        <v>83</v>
      </c>
      <c r="N15" s="79" t="s">
        <v>84</v>
      </c>
      <c r="O15" s="79" t="s">
        <v>85</v>
      </c>
      <c r="P15" s="81" t="s">
        <v>88</v>
      </c>
      <c r="Q15" s="1"/>
      <c r="R15" s="1"/>
      <c r="S15" s="1"/>
      <c r="T15" s="1"/>
      <c r="U15" s="1"/>
      <c r="V15" s="1"/>
      <c r="W15" s="1"/>
      <c r="X15" s="1"/>
      <c r="Y15" s="1"/>
    </row>
    <row r="16" spans="1:25" s="53" customFormat="1" ht="13.5" customHeight="1" x14ac:dyDescent="0.25">
      <c r="A16" s="85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86">
        <v>9</v>
      </c>
      <c r="J16" s="86">
        <v>10</v>
      </c>
      <c r="K16" s="87">
        <v>11</v>
      </c>
      <c r="L16" s="88">
        <v>12</v>
      </c>
      <c r="M16" s="88">
        <v>13</v>
      </c>
      <c r="N16" s="86">
        <v>14</v>
      </c>
      <c r="O16" s="86">
        <v>15</v>
      </c>
      <c r="P16" s="87">
        <v>16</v>
      </c>
      <c r="Q16" s="1"/>
      <c r="R16" s="1"/>
      <c r="S16" s="1"/>
      <c r="T16" s="1"/>
      <c r="U16" s="1"/>
      <c r="V16" s="1"/>
      <c r="W16" s="1"/>
      <c r="X16" s="1"/>
      <c r="Y16" s="1"/>
    </row>
    <row r="17" spans="1:25" s="53" customFormat="1" ht="26.4" x14ac:dyDescent="0.25">
      <c r="A17" s="62">
        <v>1</v>
      </c>
      <c r="B17" s="2" t="s">
        <v>92</v>
      </c>
      <c r="C17" s="83" t="s">
        <v>122</v>
      </c>
      <c r="D17" s="63" t="s">
        <v>109</v>
      </c>
      <c r="E17" s="64">
        <v>0</v>
      </c>
      <c r="F17" s="65"/>
      <c r="G17" s="66"/>
      <c r="H17" s="66">
        <f>ROUND(F17 * G17, 2)</f>
        <v>0</v>
      </c>
      <c r="I17" s="66"/>
      <c r="J17" s="66"/>
      <c r="K17" s="47">
        <f>H17+I17+J17</f>
        <v>0</v>
      </c>
      <c r="L17" s="48">
        <f>ROUND(E17*F17, 2)</f>
        <v>0</v>
      </c>
      <c r="M17" s="48">
        <f>ROUND(E17*H17, 2)</f>
        <v>0</v>
      </c>
      <c r="N17" s="48">
        <f>ROUND(E17*I17, 2)</f>
        <v>0</v>
      </c>
      <c r="O17" s="48">
        <f>ROUND(E17*J17, 2)</f>
        <v>0</v>
      </c>
      <c r="P17" s="47">
        <f>M17+N17+O17</f>
        <v>0</v>
      </c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67"/>
      <c r="B18" s="68"/>
      <c r="C18" s="69"/>
      <c r="D18" s="67"/>
      <c r="E18" s="70"/>
      <c r="F18" s="49"/>
      <c r="G18" s="71"/>
      <c r="H18" s="71"/>
      <c r="I18" s="71"/>
      <c r="J18" s="71"/>
      <c r="K18" s="72"/>
      <c r="L18" s="48"/>
      <c r="M18" s="48"/>
      <c r="N18" s="48"/>
      <c r="O18" s="48"/>
      <c r="P18" s="47"/>
    </row>
    <row r="19" spans="1:25" s="1" customFormat="1" ht="13.5" customHeight="1" x14ac:dyDescent="0.25">
      <c r="A19" s="157" t="s">
        <v>100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9"/>
      <c r="L19" s="84">
        <f>SUM(L$17:L18)</f>
        <v>0</v>
      </c>
      <c r="M19" s="84">
        <f>SUM(M$17:M18)</f>
        <v>0</v>
      </c>
      <c r="N19" s="84">
        <f>SUM(N$17:N18)</f>
        <v>0</v>
      </c>
      <c r="O19" s="84">
        <f>SUM(O$17:O18)</f>
        <v>0</v>
      </c>
      <c r="P19" s="84">
        <f>SUM(P$17:P18)</f>
        <v>0</v>
      </c>
    </row>
    <row r="20" spans="1:25" s="1" customFormat="1" ht="13.2" x14ac:dyDescent="0.25">
      <c r="A20" s="53"/>
    </row>
    <row r="21" spans="1:25" s="1" customFormat="1" ht="13.2" x14ac:dyDescent="0.25">
      <c r="A21" s="53"/>
    </row>
    <row r="22" spans="1:25" s="1" customFormat="1" ht="13.2" x14ac:dyDescent="0.25">
      <c r="A22" s="73" t="s">
        <v>13</v>
      </c>
      <c r="B22" s="74"/>
      <c r="C22" s="74"/>
      <c r="D22" s="74"/>
      <c r="H22" s="74" t="s">
        <v>15</v>
      </c>
      <c r="I22" s="74"/>
      <c r="J22" s="74"/>
      <c r="K22" s="74"/>
      <c r="L22" s="74"/>
      <c r="M22" s="74"/>
      <c r="N22" s="74"/>
      <c r="O22" s="74"/>
    </row>
    <row r="23" spans="1:25" x14ac:dyDescent="0.3">
      <c r="B23" s="75"/>
      <c r="C23" s="76"/>
      <c r="D23" s="75" t="s">
        <v>14</v>
      </c>
      <c r="I23" s="75"/>
      <c r="J23" s="76"/>
      <c r="O23" s="75" t="s">
        <v>14</v>
      </c>
    </row>
    <row r="24" spans="1:25" x14ac:dyDescent="0.3">
      <c r="A24" s="77"/>
      <c r="C24" s="78"/>
    </row>
    <row r="25" spans="1:25" x14ac:dyDescent="0.3">
      <c r="A25" s="77"/>
      <c r="C25" s="78"/>
    </row>
  </sheetData>
  <mergeCells count="12">
    <mergeCell ref="A1:E1"/>
    <mergeCell ref="A2:E2"/>
    <mergeCell ref="A3:E3"/>
    <mergeCell ref="D11:E11"/>
    <mergeCell ref="A19:K19"/>
    <mergeCell ref="F14:K14"/>
    <mergeCell ref="L14:P14"/>
    <mergeCell ref="A14:A15"/>
    <mergeCell ref="B14:B15"/>
    <mergeCell ref="C14:C15"/>
    <mergeCell ref="D14:D15"/>
    <mergeCell ref="E14:E15"/>
  </mergeCells>
  <printOptions horizontalCentered="1"/>
  <pageMargins left="0.19685039370078999" right="0.19685039370078999" top="1.1811023622047001" bottom="0.39370078740157" header="0.31496062992126" footer="0.31496062992126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BUV_KOPT</vt:lpstr>
      <vt:lpstr>KOPS</vt:lpstr>
      <vt:lpstr>BL</vt:lpstr>
      <vt:lpstr>Dem</vt:lpstr>
      <vt:lpstr>Sie</vt:lpstr>
      <vt:lpstr>Grī</vt:lpstr>
      <vt:lpstr>Grie</vt:lpstr>
      <vt:lpstr>Du</vt:lpstr>
      <vt:lpstr>UATS</vt:lpstr>
      <vt:lpstr>ESS-CI</vt:lpstr>
      <vt:lpstr>SP</vt:lpstr>
      <vt:lpstr>EL</vt:lpstr>
      <vt:lpstr>Vē</vt:lpstr>
      <vt:lpstr>Kond</vt:lpstr>
      <vt:lpstr>Apk</vt:lpstr>
      <vt:lpstr>ŪK</vt:lpstr>
      <vt:lpstr>Cd</vt:lpstr>
      <vt:lpstr>BIS</vt:lpstr>
      <vt:lpstr>EDLUS</vt:lpstr>
    </vt:vector>
  </TitlesOfParts>
  <Manager/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Tames veidlapa 3v</dc:title>
  <dc:subject/>
  <dc:creator>Aimasa</dc:creator>
  <cp:keywords>Tames veidlapa</cp:keywords>
  <dc:description/>
  <cp:lastModifiedBy>Didzis Apšāns</cp:lastModifiedBy>
  <dcterms:created xsi:type="dcterms:W3CDTF">2012-05-22T12:04:26Z</dcterms:created>
  <dcterms:modified xsi:type="dcterms:W3CDTF">2024-02-22T11:26:09Z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0x010100CFA9FEF5C402DB49ABC887E246DFCF4B</vt:lpwstr>
  </property>
</Properties>
</file>